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LK100926 - Chata Karlov -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'LK100926 - Chata Karlov -...'!$C$120:$K$219</definedName>
    <definedName name="_xlnm.Print_Area" localSheetId="1">'LK100926 - Chata Karlov -...'!$C$4:$J$76,'LK100926 - Chata Karlov -...'!$C$82:$J$104,'LK100926 - Chata Karlov -...'!$C$110:$K$219</definedName>
    <definedName name="_xlnm.Print_Titles" localSheetId="1">'LK100926 - Chata Karlov -...'!$120:$120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16"/>
  <c r="BH216"/>
  <c r="BG216"/>
  <c r="BF216"/>
  <c r="T216"/>
  <c r="T215"/>
  <c r="R216"/>
  <c r="R215"/>
  <c r="P216"/>
  <c r="P215"/>
  <c r="BI211"/>
  <c r="BH211"/>
  <c r="BG211"/>
  <c r="BF211"/>
  <c r="T211"/>
  <c r="T210"/>
  <c r="T209"/>
  <c r="R211"/>
  <c r="R210"/>
  <c r="P211"/>
  <c r="P210"/>
  <c r="BI205"/>
  <c r="BH205"/>
  <c r="BG205"/>
  <c r="BF205"/>
  <c r="T205"/>
  <c r="T204"/>
  <c r="R205"/>
  <c r="R204"/>
  <c r="P205"/>
  <c r="P204"/>
  <c r="BI203"/>
  <c r="BH203"/>
  <c r="BG203"/>
  <c r="BF203"/>
  <c r="T203"/>
  <c r="T202"/>
  <c r="R203"/>
  <c r="R202"/>
  <c r="P203"/>
  <c r="P202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79"/>
  <c r="BH179"/>
  <c r="BG179"/>
  <c r="BF179"/>
  <c r="T179"/>
  <c r="R179"/>
  <c r="P179"/>
  <c r="BI175"/>
  <c r="BH175"/>
  <c r="BG175"/>
  <c r="BF175"/>
  <c r="T175"/>
  <c r="R175"/>
  <c r="P175"/>
  <c r="BI171"/>
  <c r="BH171"/>
  <c r="BG171"/>
  <c r="BF171"/>
  <c r="T171"/>
  <c r="R171"/>
  <c r="P171"/>
  <c r="BI168"/>
  <c r="BH168"/>
  <c r="BG168"/>
  <c r="BF168"/>
  <c r="T168"/>
  <c r="R168"/>
  <c r="P168"/>
  <c r="BI165"/>
  <c r="BH165"/>
  <c r="BG165"/>
  <c r="BF165"/>
  <c r="T165"/>
  <c r="R165"/>
  <c r="P165"/>
  <c r="BI161"/>
  <c r="BH161"/>
  <c r="BG161"/>
  <c r="BF161"/>
  <c r="T161"/>
  <c r="R161"/>
  <c r="P161"/>
  <c r="BI156"/>
  <c r="BH156"/>
  <c r="BG156"/>
  <c r="BF156"/>
  <c r="T156"/>
  <c r="R156"/>
  <c r="P156"/>
  <c r="BI147"/>
  <c r="BH147"/>
  <c r="BG147"/>
  <c r="BF147"/>
  <c r="T147"/>
  <c r="R147"/>
  <c r="P147"/>
  <c r="BI142"/>
  <c r="BH142"/>
  <c r="BG142"/>
  <c r="BF142"/>
  <c r="T142"/>
  <c r="R142"/>
  <c r="P142"/>
  <c r="BI138"/>
  <c r="BH138"/>
  <c r="BG138"/>
  <c r="BF138"/>
  <c r="T138"/>
  <c r="R138"/>
  <c r="P138"/>
  <c r="BI129"/>
  <c r="BH129"/>
  <c r="BG129"/>
  <c r="BF129"/>
  <c r="T129"/>
  <c r="R129"/>
  <c r="P129"/>
  <c r="BI125"/>
  <c r="BH125"/>
  <c r="BG125"/>
  <c r="BF125"/>
  <c r="T125"/>
  <c r="R125"/>
  <c r="P125"/>
  <c r="BI124"/>
  <c r="BH124"/>
  <c r="BG124"/>
  <c r="BF124"/>
  <c r="T124"/>
  <c r="R124"/>
  <c r="P124"/>
  <c r="F115"/>
  <c r="E113"/>
  <c r="F87"/>
  <c r="E85"/>
  <c r="J22"/>
  <c r="E22"/>
  <c r="J118"/>
  <c r="J21"/>
  <c r="J19"/>
  <c r="E19"/>
  <c r="J117"/>
  <c r="J18"/>
  <c r="J16"/>
  <c r="E16"/>
  <c r="F118"/>
  <c r="J15"/>
  <c r="J13"/>
  <c r="E13"/>
  <c r="F89"/>
  <c r="J12"/>
  <c r="J10"/>
  <c r="J115"/>
  <c i="1" r="L90"/>
  <c r="AM90"/>
  <c r="AM89"/>
  <c r="L89"/>
  <c r="AM87"/>
  <c r="L87"/>
  <c r="L85"/>
  <c r="L84"/>
  <c i="2" r="J197"/>
  <c r="J191"/>
  <c r="BK185"/>
  <c r="BK183"/>
  <c r="J179"/>
  <c r="BK175"/>
  <c r="J171"/>
  <c r="BK165"/>
  <c r="J129"/>
  <c r="BK125"/>
  <c r="J216"/>
  <c r="BK205"/>
  <c r="BK191"/>
  <c r="BK179"/>
  <c r="BK171"/>
  <c r="J168"/>
  <c r="J147"/>
  <c r="BK129"/>
  <c r="BK124"/>
  <c r="J183"/>
  <c r="J161"/>
  <c r="J156"/>
  <c r="BK147"/>
  <c r="BK142"/>
  <c r="J138"/>
  <c r="J125"/>
  <c r="J124"/>
  <c r="BK216"/>
  <c r="BK186"/>
  <c r="J185"/>
  <c r="J184"/>
  <c r="J175"/>
  <c r="BK161"/>
  <c r="BK198"/>
  <c r="BK203"/>
  <c i="1" r="AS94"/>
  <c i="2" r="BK211"/>
  <c r="J198"/>
  <c r="J196"/>
  <c r="BK184"/>
  <c r="BK168"/>
  <c r="J203"/>
  <c r="BK197"/>
  <c r="BK196"/>
  <c r="J165"/>
  <c r="BK156"/>
  <c r="BK138"/>
  <c r="J205"/>
  <c r="J211"/>
  <c r="J186"/>
  <c r="J142"/>
  <c l="1" r="P209"/>
  <c r="R209"/>
  <c r="P123"/>
  <c r="P122"/>
  <c r="P121"/>
  <c i="1" r="AU95"/>
  <c i="2" r="R167"/>
  <c r="BK195"/>
  <c r="J195"/>
  <c r="J98"/>
  <c r="T195"/>
  <c r="R195"/>
  <c r="P195"/>
  <c r="T167"/>
  <c r="R123"/>
  <c r="P167"/>
  <c r="BK167"/>
  <c r="J167"/>
  <c r="J97"/>
  <c r="BK123"/>
  <c r="J123"/>
  <c r="J96"/>
  <c r="T123"/>
  <c r="BE129"/>
  <c r="BE138"/>
  <c r="BK204"/>
  <c r="J204"/>
  <c r="J100"/>
  <c r="BE203"/>
  <c r="BE216"/>
  <c r="BK215"/>
  <c r="J215"/>
  <c r="J103"/>
  <c r="BK202"/>
  <c r="J202"/>
  <c r="J99"/>
  <c r="J89"/>
  <c r="BE147"/>
  <c r="BE161"/>
  <c r="BE186"/>
  <c r="BE191"/>
  <c r="BE198"/>
  <c r="BK210"/>
  <c r="J210"/>
  <c r="J102"/>
  <c r="BE211"/>
  <c r="BE125"/>
  <c r="BE171"/>
  <c r="BE196"/>
  <c r="BE197"/>
  <c r="J87"/>
  <c r="F90"/>
  <c r="F117"/>
  <c r="BE156"/>
  <c r="BE168"/>
  <c r="BE205"/>
  <c r="J90"/>
  <c r="BE142"/>
  <c r="BE165"/>
  <c r="BE175"/>
  <c r="BE179"/>
  <c r="BE183"/>
  <c r="BE184"/>
  <c r="BE185"/>
  <c r="BE124"/>
  <c r="J32"/>
  <c i="1" r="AW95"/>
  <c i="2" r="F32"/>
  <c i="1" r="BA95"/>
  <c r="BA94"/>
  <c r="W30"/>
  <c r="AU94"/>
  <c i="2" r="F33"/>
  <c i="1" r="BB95"/>
  <c r="BB94"/>
  <c r="AX94"/>
  <c i="2" r="F34"/>
  <c i="1" r="BC95"/>
  <c r="BC94"/>
  <c r="W32"/>
  <c i="2" r="F35"/>
  <c i="1" r="BD95"/>
  <c r="BD94"/>
  <c r="W33"/>
  <c i="2" l="1" r="T122"/>
  <c r="T121"/>
  <c r="R122"/>
  <c r="R121"/>
  <c r="BK209"/>
  <c r="J209"/>
  <c r="J101"/>
  <c r="BK122"/>
  <c i="1" r="W31"/>
  <c r="AW94"/>
  <c r="AK30"/>
  <c i="2" r="J31"/>
  <c i="1" r="AV95"/>
  <c r="AT95"/>
  <c i="2" r="F31"/>
  <c i="1" r="AZ95"/>
  <c r="AZ94"/>
  <c r="AV94"/>
  <c r="AK29"/>
  <c r="AY94"/>
  <c i="2" l="1" r="BK121"/>
  <c r="J121"/>
  <c r="J94"/>
  <c r="J122"/>
  <c r="J95"/>
  <c i="1" r="AT94"/>
  <c r="W29"/>
  <c i="2" l="1" r="J28"/>
  <c i="1" r="AG95"/>
  <c r="AG94"/>
  <c r="AK26"/>
  <c r="AK35"/>
  <c l="1" r="AN94"/>
  <c r="AN95"/>
  <c i="2" r="J37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<sst xmlns="http://schemas.openxmlformats.org/spreadsheetml/2006/main">
  <si>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</si>
  <si>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</si>
  <si>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</si>
  <si>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</si>
  <si>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{be1746f7-f480-4bcb-993a-2dc61546ad22}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</si>
  <si>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</si>
  <si>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</si>
  <si>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</si>
  <si>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</si>
  <si>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</si>
  <si>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</si>
  <si>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</si>
  <si>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</si>
  <si>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</si>
  <si>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LK100926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</si>
  <si>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</si>
  <si>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</si>
  <si>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Chata Karlov - studna</t>
  </si>
  <si>
    <t>KSO:</t>
  </si>
  <si>
    <t>CC-CZ:</t>
  </si>
  <si>
    <t>Místo:</t>
  </si>
  <si>
    <t xml:space="preserve"> </t>
  </si>
  <si>
    <t>Datum:</t>
  </si>
  <si>
    <t>10. 9. 2026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</si>
  <si>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</si>
  <si>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</si>
  <si>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</si>
  <si>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</si>
  <si>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</si>
  <si>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</si>
  <si>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</si>
  <si>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</si>
  <si>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</si>
  <si>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</si>
  <si>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</si>
  <si>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</si>
  <si>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</si>
  <si>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</si>
  <si>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</si>
  <si>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</si>
  <si>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</si>
  <si>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</si>
  <si>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</si>
  <si>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</si>
  <si>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</si>
  <si>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</si>
  <si>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</si>
  <si>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</si>
  <si>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</si>
  <si>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</si>
  <si>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</si>
  <si>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</si>
  <si>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</si>
  <si>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</si>
  <si>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</si>
  <si>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</si>
  <si>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</si>
  <si>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</si>
  <si>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</si>
  <si>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</si>
  <si>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</si>
  <si>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</si>
  <si>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</si>
  <si>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</si>
  <si>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</si>
  <si>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</si>
  <si>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</si>
  <si>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</si>
  <si>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</si>
  <si>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</si>
  <si>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</si>
  <si>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</si>
  <si>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</si>
  <si>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</si>
  <si>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</si>
  <si>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</si>
  <si>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</si>
  <si>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</si>
  <si>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</si>
  <si>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</si>
  <si>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</si>
  <si>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</si>
  <si>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</si>
  <si>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</si>
  <si>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</si>
  <si>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</si>
  <si>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</si>
  <si>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</si>
  <si>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</si>
  <si>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</si>
  <si>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8 - Vedení trubní dálková a přípojná</t>
  </si>
  <si>
    <t xml:space="preserve">    998 - Přesun hmot</t>
  </si>
  <si>
    <t>HZS - Hodinové zúčtovací sazby</t>
  </si>
  <si>
    <t>VRN - Vedlejší rozpočtové náklady</t>
  </si>
  <si>
    <t xml:space="preserve">    VRN1 - Průzkumné, zeměměřičské a projektové práce</t>
  </si>
  <si>
    <t xml:space="preserve">    VRN6 - Územní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</si>
  <si>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</si>
  <si>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</si>
  <si>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</si>
  <si>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</si>
  <si>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</si>
  <si>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</si>
  <si>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</si>
  <si>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</si>
  <si>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</si>
  <si>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</si>
  <si>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</si>
  <si>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</si>
  <si>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</si>
  <si>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</si>
  <si>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</si>
  <si>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</si>
  <si>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</si>
  <si>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</si>
  <si>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115101241</t>
  </si>
  <si>
    <t>Čerpání vody na dopravní výšku přes 25 do 50 m průměrný přítok do 500 l/min</t>
  </si>
  <si>
    <t>hod</t>
  </si>
  <si>
    <t>CS ÚRS 2026 02</t>
  </si>
  <si>
    <t>4</t>
  </si>
  <si>
    <t>953574468</t>
  </si>
  <si>
    <t>134702101</t>
  </si>
  <si>
    <t>Vykopávky do 4 m2 pro studny nespouštěné v hornině třídy těžitelnosti I a II skupiny 1 - 4 s příložným pažením hl do 2 m</t>
  </si>
  <si>
    <t>m3</t>
  </si>
  <si>
    <t>1065312970</t>
  </si>
  <si>
    <t>VV</t>
  </si>
  <si>
    <t>pro plastovou šachtu</t>
  </si>
  <si>
    <t>2*2*1,5</t>
  </si>
  <si>
    <t>Součet</t>
  </si>
  <si>
    <t>3</t>
  </si>
  <si>
    <t>162251102</t>
  </si>
  <si>
    <t>Vodorovné přemístění přes 20 do 50 m výkopku/sypaniny z horniny třídy těžitelnosti I skupiny 1 až 3</t>
  </si>
  <si>
    <t>1582299424</t>
  </si>
  <si>
    <t>výkopek na mezideponii určenou investorem</t>
  </si>
  <si>
    <t>šachta</t>
  </si>
  <si>
    <t>vrt</t>
  </si>
  <si>
    <t>(3,14*0,109*0,109)*60</t>
  </si>
  <si>
    <t>zemina pro zásyp</t>
  </si>
  <si>
    <t>4,304</t>
  </si>
  <si>
    <t>167111102</t>
  </si>
  <si>
    <t>Nakládání výkopku z hornin třídy těžitelnosti II skupiny 4 a 5 ručně</t>
  </si>
  <si>
    <t>475766489</t>
  </si>
  <si>
    <t>5</t>
  </si>
  <si>
    <t>167151102</t>
  </si>
  <si>
    <t>Nakládání výkopku z hornin třídy těžitelnosti II skupiny 4 a 5 do 100 m3 strojně</t>
  </si>
  <si>
    <t>-171365613</t>
  </si>
  <si>
    <t>zemina pro zásyp plastové šachty</t>
  </si>
  <si>
    <t>-(3,14*0,6*0,6)*1,5</t>
  </si>
  <si>
    <t>6</t>
  </si>
  <si>
    <t>171251201</t>
  </si>
  <si>
    <t>Uložení sypaniny na skládky nebo meziskládky</t>
  </si>
  <si>
    <t>-1746187432</t>
  </si>
  <si>
    <t>7</t>
  </si>
  <si>
    <t>174151101</t>
  </si>
  <si>
    <t>Zásyp jam, šachet rýh nebo kolem objektů sypaninou se zhutněním strojně</t>
  </si>
  <si>
    <t>1916680439</t>
  </si>
  <si>
    <t>8</t>
  </si>
  <si>
    <t>175112101</t>
  </si>
  <si>
    <t>Obsypání potrubí při překopech inženýrských sítí ručně objem do 10 m3</t>
  </si>
  <si>
    <t>-135031706</t>
  </si>
  <si>
    <t>výplň mezi zárubnicí a vrtem</t>
  </si>
  <si>
    <t>(3,14*0,1*0,1)*58,5-(3,14*0,07*0,07)*58,5</t>
  </si>
  <si>
    <t>9</t>
  </si>
  <si>
    <t>M</t>
  </si>
  <si>
    <t>58333625</t>
  </si>
  <si>
    <t>kamenivo těžené hrubé frakce 4/8</t>
  </si>
  <si>
    <t>t</t>
  </si>
  <si>
    <t>1242350097</t>
  </si>
  <si>
    <t>0,937*2 'Přepočtené koeficientem množství</t>
  </si>
  <si>
    <t>Zakládání</t>
  </si>
  <si>
    <t>10</t>
  </si>
  <si>
    <t>224511114</t>
  </si>
  <si>
    <t>Vrty maloprofilové D přes 195 do 245 mm úklon do 45° hl 0 až 25 m hornina III a IV</t>
  </si>
  <si>
    <t>m</t>
  </si>
  <si>
    <t>283831355</t>
  </si>
  <si>
    <t>60</t>
  </si>
  <si>
    <t>11</t>
  </si>
  <si>
    <t>242791211</t>
  </si>
  <si>
    <t>Zapuštění zárubnice z plastických hmot hl přes 50 m DN do 200</t>
  </si>
  <si>
    <t>38984075</t>
  </si>
  <si>
    <t>metrů pod terénem</t>
  </si>
  <si>
    <t>60-1,5</t>
  </si>
  <si>
    <t>RMAT0001</t>
  </si>
  <si>
    <t>zárubnice PVC DN140 tl.5,5 - plná, hrdlová</t>
  </si>
  <si>
    <t>1548700315</t>
  </si>
  <si>
    <t>dle PD</t>
  </si>
  <si>
    <t>30+4+2</t>
  </si>
  <si>
    <t>13</t>
  </si>
  <si>
    <t>RMAT0002</t>
  </si>
  <si>
    <t xml:space="preserve">zárubnice PVC DN 140 tl.5,5 - perforovaná, hrdlová </t>
  </si>
  <si>
    <t>1084637415</t>
  </si>
  <si>
    <t>20+4</t>
  </si>
  <si>
    <t>14</t>
  </si>
  <si>
    <t>RMAT0003</t>
  </si>
  <si>
    <t>zárubnice - víčko DN 140</t>
  </si>
  <si>
    <t>kus</t>
  </si>
  <si>
    <t>1915818938</t>
  </si>
  <si>
    <t>15</t>
  </si>
  <si>
    <t>242812161</t>
  </si>
  <si>
    <t>Zapuštění zárubnice z trub ocelových se spoji závitovými hl do 50 m vnější D do 229 mm</t>
  </si>
  <si>
    <t>344487851</t>
  </si>
  <si>
    <t>16</t>
  </si>
  <si>
    <t>14011106</t>
  </si>
  <si>
    <t>trubka ocelová bezešvá hladká jakost 11 353 219x6,3mm</t>
  </si>
  <si>
    <t>1411563803</t>
  </si>
  <si>
    <t>17</t>
  </si>
  <si>
    <t>243311112</t>
  </si>
  <si>
    <t>Výplň na dně studny hloubky do 10 m z betonu se zvýšenými nároky na prostředí tř. C 30/37</t>
  </si>
  <si>
    <t>-1701072238</t>
  </si>
  <si>
    <t>bentonitové těsnění ocelové výpažnice</t>
  </si>
  <si>
    <t>(3,14*0,109*0,109)*4,5</t>
  </si>
  <si>
    <t>-(3,14*0,07*0,07)*4,5</t>
  </si>
  <si>
    <t>18</t>
  </si>
  <si>
    <t>243571112</t>
  </si>
  <si>
    <t>Výplň na dně studny hloubky do 10 m z kameniva hrubého těženého 16 až 32 mm</t>
  </si>
  <si>
    <t>1250612114</t>
  </si>
  <si>
    <t>zhutnělý podsyp</t>
  </si>
  <si>
    <t>(3,14*0,6*0,6)*0,15</t>
  </si>
  <si>
    <t>Vedení trubní dálková a přípojná</t>
  </si>
  <si>
    <t>19</t>
  </si>
  <si>
    <t>893811163</t>
  </si>
  <si>
    <t>Osazení vodoměrné šachty kruhové z PP samonosné pro běžné zatížení D do 1,2 m hl přes 1,4 do 1,6 m</t>
  </si>
  <si>
    <t>-1838251297</t>
  </si>
  <si>
    <t>20</t>
  </si>
  <si>
    <t>RMAT0004</t>
  </si>
  <si>
    <t>šachta samonosná kruhová průmer 120 cm, výška 150 cm na vrt, vč.vodotěsných prostupů pro rozvody vody a NN</t>
  </si>
  <si>
    <t>-505522243</t>
  </si>
  <si>
    <t>899620161</t>
  </si>
  <si>
    <t>Obetonování plastové šachty z polypropylenu betonem prostým tř. C 30/37 otevřený výkop</t>
  </si>
  <si>
    <t>-104798480</t>
  </si>
  <si>
    <t>betonová plocha kolem šachty se spádováním</t>
  </si>
  <si>
    <t>(3,6*3,6-(3,14*0,6*0,6))*0,25</t>
  </si>
  <si>
    <t>998</t>
  </si>
  <si>
    <t>Přesun hmot</t>
  </si>
  <si>
    <t>22</t>
  </si>
  <si>
    <t>998254011</t>
  </si>
  <si>
    <t>Přesun hmot pro studny a jímání vody</t>
  </si>
  <si>
    <t>-300576825</t>
  </si>
  <si>
    <t>HZS</t>
  </si>
  <si>
    <t>Hodinové zúčtovací sazby</t>
  </si>
  <si>
    <t>23</t>
  </si>
  <si>
    <t>HZS4232</t>
  </si>
  <si>
    <t>Hodinová zúčtovací sazba technik odborný</t>
  </si>
  <si>
    <t>512</t>
  </si>
  <si>
    <t>-1416625467</t>
  </si>
  <si>
    <t>sled a řízení terénních prací na místě hydrogeologem</t>
  </si>
  <si>
    <t>VRN</t>
  </si>
  <si>
    <t>Vedlejší rozpočtové náklady</t>
  </si>
  <si>
    <t>VRN1</t>
  </si>
  <si>
    <t>Průzkumné, zeměměřičské a projektové práce</t>
  </si>
  <si>
    <t>24</t>
  </si>
  <si>
    <t>010001000</t>
  </si>
  <si>
    <t>kus…</t>
  </si>
  <si>
    <t>1024</t>
  </si>
  <si>
    <t>-264131125</t>
  </si>
  <si>
    <t>vyhodnocení vrtu hydrogeologickou zprávou</t>
  </si>
  <si>
    <t>VRN6</t>
  </si>
  <si>
    <t>Územní vlivy</t>
  </si>
  <si>
    <t>25</t>
  </si>
  <si>
    <t>060001000</t>
  </si>
  <si>
    <t>-864128567</t>
  </si>
  <si>
    <t>doprava vrtné soupravy a doprovodného vozidla na lokalitu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</si>
</sst>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109</xdr:row>
      <xdr:rowOff>0</xdr:rowOff>
    </xdr:from>
    <xdr:to>
      <xdr:col>9</xdr:col>
      <xdr:colOff>1215390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21</v>
      </c>
      <c r="AK11" s="31" t="s">
        <v>26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27</v>
      </c>
      <c r="AK13" s="31" t="s">
        <v>25</v>
      </c>
      <c r="AN13" s="33" t="s">
        <v>28</v>
      </c>
      <c r="AR13" s="21"/>
      <c r="BE13" s="30"/>
      <c r="BS13" s="18" t="s">
        <v>6</v>
      </c>
    </row>
    <row r="14">
      <c r="B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N14" s="33" t="s">
        <v>28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29</v>
      </c>
      <c r="AK16" s="31" t="s">
        <v>25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21</v>
      </c>
      <c r="AK17" s="31" t="s">
        <v>26</v>
      </c>
      <c r="AN17" s="26" t="s">
        <v>1</v>
      </c>
      <c r="AR17" s="21"/>
      <c r="BE17" s="30"/>
      <c r="BS17" s="18" t="s">
        <v>30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31</v>
      </c>
      <c r="AK19" s="31" t="s">
        <v>25</v>
      </c>
      <c r="AN19" s="26" t="s">
        <v>1</v>
      </c>
      <c r="AR19" s="21"/>
      <c r="BE19" s="30"/>
      <c r="BS19" s="18" t="s">
        <v>6</v>
      </c>
    </row>
    <row r="20" s="1" customFormat="1" ht="18.48" customHeight="1">
      <c r="B20" s="21"/>
      <c r="E20" s="26" t="s">
        <v>21</v>
      </c>
      <c r="AK20" s="31" t="s">
        <v>26</v>
      </c>
      <c r="AN20" s="26" t="s">
        <v>1</v>
      </c>
      <c r="AR20" s="21"/>
      <c r="BE20" s="30"/>
      <c r="BS20" s="18" t="s">
        <v>30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32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33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34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35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36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37</v>
      </c>
      <c r="E29" s="3"/>
      <c r="F29" s="31" t="s">
        <v>38</v>
      </c>
      <c r="G29" s="3"/>
      <c r="H29" s="3"/>
      <c r="I29" s="3"/>
      <c r="J29" s="3"/>
      <c r="K29" s="3"/>
      <c r="L29" s="44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39</v>
      </c>
      <c r="G30" s="3"/>
      <c r="H30" s="3"/>
      <c r="I30" s="3"/>
      <c r="J30" s="3"/>
      <c r="K30" s="3"/>
      <c r="L30" s="44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40</v>
      </c>
      <c r="G31" s="3"/>
      <c r="H31" s="3"/>
      <c r="I31" s="3"/>
      <c r="J31" s="3"/>
      <c r="K31" s="3"/>
      <c r="L31" s="44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41</v>
      </c>
      <c r="G32" s="3"/>
      <c r="H32" s="3"/>
      <c r="I32" s="3"/>
      <c r="J32" s="3"/>
      <c r="K32" s="3"/>
      <c r="L32" s="44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42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43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44</v>
      </c>
      <c r="U35" s="49"/>
      <c r="V35" s="49"/>
      <c r="W35" s="49"/>
      <c r="X35" s="51" t="s">
        <v>45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46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47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48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49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48</v>
      </c>
      <c r="AI60" s="40"/>
      <c r="AJ60" s="40"/>
      <c r="AK60" s="40"/>
      <c r="AL60" s="40"/>
      <c r="AM60" s="57" t="s">
        <v>49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50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51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48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49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48</v>
      </c>
      <c r="AI75" s="40"/>
      <c r="AJ75" s="40"/>
      <c r="AK75" s="40"/>
      <c r="AL75" s="40"/>
      <c r="AM75" s="57" t="s">
        <v>49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52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LK100926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Chata Karlov - studna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 xml:space="preserve">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10. 9. 2026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15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 xml:space="preserve">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29</v>
      </c>
      <c r="AJ89" s="37"/>
      <c r="AK89" s="37"/>
      <c r="AL89" s="37"/>
      <c r="AM89" s="69" t="str">
        <f>IF(E17="","",E17)</f>
        <v xml:space="preserve"> </v>
      </c>
      <c r="AN89" s="4"/>
      <c r="AO89" s="4"/>
      <c r="AP89" s="4"/>
      <c r="AQ89" s="37"/>
      <c r="AR89" s="38"/>
      <c r="AS89" s="70" t="s">
        <v>53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15" customHeight="1">
      <c r="A90" s="37"/>
      <c r="B90" s="38"/>
      <c r="C90" s="31" t="s">
        <v>27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31</v>
      </c>
      <c r="AJ90" s="37"/>
      <c r="AK90" s="37"/>
      <c r="AL90" s="37"/>
      <c r="AM90" s="69" t="str">
        <f>IF(E20="","",E20)</f>
        <v xml:space="preserve"> 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54</v>
      </c>
      <c r="D92" s="79"/>
      <c r="E92" s="79"/>
      <c r="F92" s="79"/>
      <c r="G92" s="79"/>
      <c r="H92" s="80"/>
      <c r="I92" s="81" t="s">
        <v>55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56</v>
      </c>
      <c r="AH92" s="79"/>
      <c r="AI92" s="79"/>
      <c r="AJ92" s="79"/>
      <c r="AK92" s="79"/>
      <c r="AL92" s="79"/>
      <c r="AM92" s="79"/>
      <c r="AN92" s="81" t="s">
        <v>57</v>
      </c>
      <c r="AO92" s="79"/>
      <c r="AP92" s="83"/>
      <c r="AQ92" s="84" t="s">
        <v>58</v>
      </c>
      <c r="AR92" s="38"/>
      <c r="AS92" s="85" t="s">
        <v>59</v>
      </c>
      <c r="AT92" s="86" t="s">
        <v>60</v>
      </c>
      <c r="AU92" s="86" t="s">
        <v>61</v>
      </c>
      <c r="AV92" s="86" t="s">
        <v>62</v>
      </c>
      <c r="AW92" s="86" t="s">
        <v>63</v>
      </c>
      <c r="AX92" s="86" t="s">
        <v>64</v>
      </c>
      <c r="AY92" s="86" t="s">
        <v>65</v>
      </c>
      <c r="AZ92" s="86" t="s">
        <v>66</v>
      </c>
      <c r="BA92" s="86" t="s">
        <v>67</v>
      </c>
      <c r="BB92" s="86" t="s">
        <v>68</v>
      </c>
      <c r="BC92" s="86" t="s">
        <v>69</v>
      </c>
      <c r="BD92" s="87" t="s">
        <v>70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71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ROUND(AG95,2)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ROUND(AS95,2)</f>
        <v>0</v>
      </c>
      <c r="AT94" s="98">
        <f>ROUND(SUM(AV94:AW94),2)</f>
        <v>0</v>
      </c>
      <c r="AU94" s="99">
        <f>ROUND(AU95,5)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ROUND(AZ95,2)</f>
        <v>0</v>
      </c>
      <c r="BA94" s="98">
        <f>ROUND(BA95,2)</f>
        <v>0</v>
      </c>
      <c r="BB94" s="98">
        <f>ROUND(BB95,2)</f>
        <v>0</v>
      </c>
      <c r="BC94" s="98">
        <f>ROUND(BC95,2)</f>
        <v>0</v>
      </c>
      <c r="BD94" s="100">
        <f>ROUND(BD95,2)</f>
        <v>0</v>
      </c>
      <c r="BE94" s="6"/>
      <c r="BS94" s="101" t="s">
        <v>72</v>
      </c>
      <c r="BT94" s="101" t="s">
        <v>73</v>
      </c>
      <c r="BV94" s="101" t="s">
        <v>74</v>
      </c>
      <c r="BW94" s="101" t="s">
        <v>4</v>
      </c>
      <c r="BX94" s="101" t="s">
        <v>75</v>
      </c>
      <c r="CL94" s="101" t="s">
        <v>1</v>
      </c>
    </row>
    <row r="95" s="7" customFormat="1" ht="24.75" customHeight="1">
      <c r="A95" s="102" t="s">
        <v>76</v>
      </c>
      <c r="B95" s="103"/>
      <c r="C95" s="104"/>
      <c r="D95" s="105" t="s">
        <v>14</v>
      </c>
      <c r="E95" s="105"/>
      <c r="F95" s="105"/>
      <c r="G95" s="105"/>
      <c r="H95" s="105"/>
      <c r="I95" s="106"/>
      <c r="J95" s="105" t="s">
        <v>17</v>
      </c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7">
        <f>'LK100926 - Chata Karlov -...'!J28</f>
        <v>0</v>
      </c>
      <c r="AH95" s="106"/>
      <c r="AI95" s="106"/>
      <c r="AJ95" s="106"/>
      <c r="AK95" s="106"/>
      <c r="AL95" s="106"/>
      <c r="AM95" s="106"/>
      <c r="AN95" s="107">
        <f>SUM(AG95,AT95)</f>
        <v>0</v>
      </c>
      <c r="AO95" s="106"/>
      <c r="AP95" s="106"/>
      <c r="AQ95" s="108" t="s">
        <v>77</v>
      </c>
      <c r="AR95" s="103"/>
      <c r="AS95" s="109">
        <v>0</v>
      </c>
      <c r="AT95" s="110">
        <f>ROUND(SUM(AV95:AW95),2)</f>
        <v>0</v>
      </c>
      <c r="AU95" s="111">
        <f>'LK100926 - Chata Karlov -...'!P121</f>
        <v>0</v>
      </c>
      <c r="AV95" s="110">
        <f>'LK100926 - Chata Karlov -...'!J31</f>
        <v>0</v>
      </c>
      <c r="AW95" s="110">
        <f>'LK100926 - Chata Karlov -...'!J32</f>
        <v>0</v>
      </c>
      <c r="AX95" s="110">
        <f>'LK100926 - Chata Karlov -...'!J33</f>
        <v>0</v>
      </c>
      <c r="AY95" s="110">
        <f>'LK100926 - Chata Karlov -...'!J34</f>
        <v>0</v>
      </c>
      <c r="AZ95" s="110">
        <f>'LK100926 - Chata Karlov -...'!F31</f>
        <v>0</v>
      </c>
      <c r="BA95" s="110">
        <f>'LK100926 - Chata Karlov -...'!F32</f>
        <v>0</v>
      </c>
      <c r="BB95" s="110">
        <f>'LK100926 - Chata Karlov -...'!F33</f>
        <v>0</v>
      </c>
      <c r="BC95" s="110">
        <f>'LK100926 - Chata Karlov -...'!F34</f>
        <v>0</v>
      </c>
      <c r="BD95" s="112">
        <f>'LK100926 - Chata Karlov -...'!F35</f>
        <v>0</v>
      </c>
      <c r="BE95" s="7"/>
      <c r="BT95" s="113" t="s">
        <v>78</v>
      </c>
      <c r="BU95" s="113" t="s">
        <v>79</v>
      </c>
      <c r="BV95" s="113" t="s">
        <v>74</v>
      </c>
      <c r="BW95" s="113" t="s">
        <v>4</v>
      </c>
      <c r="BX95" s="113" t="s">
        <v>75</v>
      </c>
      <c r="CL95" s="113" t="s">
        <v>1</v>
      </c>
    </row>
    <row r="96" s="2" customFormat="1" ht="30" customHeight="1">
      <c r="A96" s="37"/>
      <c r="B96" s="38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8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59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LK100926 - Chata Karlov -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81</v>
      </c>
      <c r="L4" s="21"/>
      <c r="M4" s="114" t="s">
        <v>10</v>
      </c>
      <c r="AT4" s="18" t="s">
        <v>3</v>
      </c>
    </row>
    <row r="5" s="1" customFormat="1" ht="6.96" customHeight="1">
      <c r="B5" s="21"/>
      <c r="L5" s="21"/>
    </row>
    <row r="6" s="2" customFormat="1" ht="12" customHeight="1">
      <c r="A6" s="37"/>
      <c r="B6" s="38"/>
      <c r="C6" s="37"/>
      <c r="D6" s="31" t="s">
        <v>16</v>
      </c>
      <c r="E6" s="37"/>
      <c r="F6" s="37"/>
      <c r="G6" s="37"/>
      <c r="H6" s="37"/>
      <c r="I6" s="37"/>
      <c r="J6" s="37"/>
      <c r="K6" s="37"/>
      <c r="L6" s="54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38"/>
      <c r="C7" s="37"/>
      <c r="D7" s="37"/>
      <c r="E7" s="66" t="s">
        <v>17</v>
      </c>
      <c r="F7" s="37"/>
      <c r="G7" s="37"/>
      <c r="H7" s="37"/>
      <c r="I7" s="37"/>
      <c r="J7" s="37"/>
      <c r="K7" s="37"/>
      <c r="L7" s="54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38"/>
      <c r="C8" s="37"/>
      <c r="D8" s="37"/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38"/>
      <c r="C9" s="37"/>
      <c r="D9" s="31" t="s">
        <v>18</v>
      </c>
      <c r="E9" s="37"/>
      <c r="F9" s="26" t="s">
        <v>1</v>
      </c>
      <c r="G9" s="37"/>
      <c r="H9" s="37"/>
      <c r="I9" s="31" t="s">
        <v>19</v>
      </c>
      <c r="J9" s="26" t="s">
        <v>1</v>
      </c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38"/>
      <c r="C10" s="37"/>
      <c r="D10" s="31" t="s">
        <v>20</v>
      </c>
      <c r="E10" s="37"/>
      <c r="F10" s="26" t="s">
        <v>21</v>
      </c>
      <c r="G10" s="37"/>
      <c r="H10" s="37"/>
      <c r="I10" s="31" t="s">
        <v>22</v>
      </c>
      <c r="J10" s="68" t="str">
        <f>'Rekapitulace stavby'!AN8</f>
        <v>10. 9. 2026</v>
      </c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24</v>
      </c>
      <c r="E12" s="37"/>
      <c r="F12" s="37"/>
      <c r="G12" s="37"/>
      <c r="H12" s="37"/>
      <c r="I12" s="31" t="s">
        <v>25</v>
      </c>
      <c r="J12" s="26" t="str">
        <f>IF('Rekapitulace stavby'!AN10="","",'Rekapitulace stavby'!AN10)</f>
        <v/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38"/>
      <c r="C13" s="37"/>
      <c r="D13" s="37"/>
      <c r="E13" s="26" t="str">
        <f>IF('Rekapitulace stavby'!E11="","",'Rekapitulace stavby'!E11)</f>
        <v xml:space="preserve"> </v>
      </c>
      <c r="F13" s="37"/>
      <c r="G13" s="37"/>
      <c r="H13" s="37"/>
      <c r="I13" s="31" t="s">
        <v>26</v>
      </c>
      <c r="J13" s="26" t="str">
        <f>IF('Rekapitulace stavby'!AN11="","",'Rekapitulace stavby'!AN11)</f>
        <v/>
      </c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38"/>
      <c r="C14" s="37"/>
      <c r="D14" s="37"/>
      <c r="E14" s="37"/>
      <c r="F14" s="37"/>
      <c r="G14" s="37"/>
      <c r="H14" s="37"/>
      <c r="I14" s="37"/>
      <c r="J14" s="37"/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38"/>
      <c r="C15" s="37"/>
      <c r="D15" s="31" t="s">
        <v>27</v>
      </c>
      <c r="E15" s="37"/>
      <c r="F15" s="37"/>
      <c r="G15" s="37"/>
      <c r="H15" s="37"/>
      <c r="I15" s="31" t="s">
        <v>25</v>
      </c>
      <c r="J15" s="32" t="str">
        <f>'Rekapitulace stavby'!AN13</f>
        <v>Vyplň údaj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38"/>
      <c r="C16" s="37"/>
      <c r="D16" s="37"/>
      <c r="E16" s="32" t="str">
        <f>'Rekapitulace stavby'!E14</f>
        <v>Vyplň údaj</v>
      </c>
      <c r="F16" s="26"/>
      <c r="G16" s="26"/>
      <c r="H16" s="26"/>
      <c r="I16" s="31" t="s">
        <v>26</v>
      </c>
      <c r="J16" s="32" t="str">
        <f>'Rekapitulace stavby'!AN14</f>
        <v>Vyplň údaj</v>
      </c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38"/>
      <c r="C17" s="37"/>
      <c r="D17" s="37"/>
      <c r="E17" s="37"/>
      <c r="F17" s="37"/>
      <c r="G17" s="37"/>
      <c r="H17" s="37"/>
      <c r="I17" s="37"/>
      <c r="J17" s="37"/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38"/>
      <c r="C18" s="37"/>
      <c r="D18" s="31" t="s">
        <v>29</v>
      </c>
      <c r="E18" s="37"/>
      <c r="F18" s="37"/>
      <c r="G18" s="37"/>
      <c r="H18" s="37"/>
      <c r="I18" s="31" t="s">
        <v>25</v>
      </c>
      <c r="J18" s="26" t="str">
        <f>IF('Rekapitulace stavby'!AN16="","",'Rekapitulace stavby'!AN16)</f>
        <v/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38"/>
      <c r="C19" s="37"/>
      <c r="D19" s="37"/>
      <c r="E19" s="26" t="str">
        <f>IF('Rekapitulace stavby'!E17="","",'Rekapitulace stavby'!E17)</f>
        <v xml:space="preserve"> </v>
      </c>
      <c r="F19" s="37"/>
      <c r="G19" s="37"/>
      <c r="H19" s="37"/>
      <c r="I19" s="31" t="s">
        <v>26</v>
      </c>
      <c r="J19" s="26" t="str">
        <f>IF('Rekapitulace stavby'!AN17="","",'Rekapitulace stavby'!AN17)</f>
        <v/>
      </c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38"/>
      <c r="C20" s="37"/>
      <c r="D20" s="37"/>
      <c r="E20" s="37"/>
      <c r="F20" s="37"/>
      <c r="G20" s="37"/>
      <c r="H20" s="37"/>
      <c r="I20" s="37"/>
      <c r="J20" s="37"/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38"/>
      <c r="C21" s="37"/>
      <c r="D21" s="31" t="s">
        <v>31</v>
      </c>
      <c r="E21" s="37"/>
      <c r="F21" s="37"/>
      <c r="G21" s="37"/>
      <c r="H21" s="37"/>
      <c r="I21" s="31" t="s">
        <v>25</v>
      </c>
      <c r="J21" s="26" t="str">
        <f>IF('Rekapitulace stavby'!AN19="","",'Rekapitulace stavby'!AN19)</f>
        <v/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38"/>
      <c r="C22" s="37"/>
      <c r="D22" s="37"/>
      <c r="E22" s="26" t="str">
        <f>IF('Rekapitulace stavby'!E20="","",'Rekapitulace stavby'!E20)</f>
        <v xml:space="preserve"> </v>
      </c>
      <c r="F22" s="37"/>
      <c r="G22" s="37"/>
      <c r="H22" s="37"/>
      <c r="I22" s="31" t="s">
        <v>26</v>
      </c>
      <c r="J22" s="26" t="str">
        <f>IF('Rekapitulace stavby'!AN20="","",'Rekapitulace stavby'!AN20)</f>
        <v/>
      </c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38"/>
      <c r="C23" s="37"/>
      <c r="D23" s="37"/>
      <c r="E23" s="37"/>
      <c r="F23" s="37"/>
      <c r="G23" s="37"/>
      <c r="H23" s="37"/>
      <c r="I23" s="37"/>
      <c r="J23" s="37"/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38"/>
      <c r="C24" s="37"/>
      <c r="D24" s="31" t="s">
        <v>32</v>
      </c>
      <c r="E24" s="37"/>
      <c r="F24" s="37"/>
      <c r="G24" s="37"/>
      <c r="H24" s="37"/>
      <c r="I24" s="37"/>
      <c r="J24" s="37"/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15"/>
      <c r="B25" s="116"/>
      <c r="C25" s="115"/>
      <c r="D25" s="115"/>
      <c r="E25" s="35" t="s">
        <v>1</v>
      </c>
      <c r="F25" s="35"/>
      <c r="G25" s="35"/>
      <c r="H25" s="35"/>
      <c r="I25" s="115"/>
      <c r="J25" s="115"/>
      <c r="K25" s="115"/>
      <c r="L25" s="117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="2" customFormat="1" ht="6.96" customHeight="1">
      <c r="A26" s="37"/>
      <c r="B26" s="38"/>
      <c r="C26" s="37"/>
      <c r="D26" s="37"/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38"/>
      <c r="C27" s="37"/>
      <c r="D27" s="89"/>
      <c r="E27" s="89"/>
      <c r="F27" s="89"/>
      <c r="G27" s="89"/>
      <c r="H27" s="89"/>
      <c r="I27" s="89"/>
      <c r="J27" s="89"/>
      <c r="K27" s="89"/>
      <c r="L27" s="54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38"/>
      <c r="C28" s="37"/>
      <c r="D28" s="118" t="s">
        <v>33</v>
      </c>
      <c r="E28" s="37"/>
      <c r="F28" s="37"/>
      <c r="G28" s="37"/>
      <c r="H28" s="37"/>
      <c r="I28" s="37"/>
      <c r="J28" s="95">
        <f>ROUND(J121, 2)</f>
        <v>0</v>
      </c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37"/>
      <c r="E30" s="37"/>
      <c r="F30" s="42" t="s">
        <v>35</v>
      </c>
      <c r="G30" s="37"/>
      <c r="H30" s="37"/>
      <c r="I30" s="42" t="s">
        <v>34</v>
      </c>
      <c r="J30" s="42" t="s">
        <v>36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19" t="s">
        <v>37</v>
      </c>
      <c r="E31" s="31" t="s">
        <v>38</v>
      </c>
      <c r="F31" s="120">
        <f>ROUND((SUM(BE121:BE219)),  2)</f>
        <v>0</v>
      </c>
      <c r="G31" s="37"/>
      <c r="H31" s="37"/>
      <c r="I31" s="121">
        <v>0.20999999999999999</v>
      </c>
      <c r="J31" s="120">
        <f>ROUND(((SUM(BE121:BE219))*I31),  2)</f>
        <v>0</v>
      </c>
      <c r="K31" s="37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1" t="s">
        <v>39</v>
      </c>
      <c r="F32" s="120">
        <f>ROUND((SUM(BF121:BF219)),  2)</f>
        <v>0</v>
      </c>
      <c r="G32" s="37"/>
      <c r="H32" s="37"/>
      <c r="I32" s="121">
        <v>0.12</v>
      </c>
      <c r="J32" s="120">
        <f>ROUND(((SUM(BF121:BF219))*I32),  2)</f>
        <v>0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38"/>
      <c r="C33" s="37"/>
      <c r="D33" s="37"/>
      <c r="E33" s="31" t="s">
        <v>40</v>
      </c>
      <c r="F33" s="120">
        <f>ROUND((SUM(BG121:BG219)),  2)</f>
        <v>0</v>
      </c>
      <c r="G33" s="37"/>
      <c r="H33" s="37"/>
      <c r="I33" s="121">
        <v>0.20999999999999999</v>
      </c>
      <c r="J33" s="120">
        <f>0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38"/>
      <c r="C34" s="37"/>
      <c r="D34" s="37"/>
      <c r="E34" s="31" t="s">
        <v>41</v>
      </c>
      <c r="F34" s="120">
        <f>ROUND((SUM(BH121:BH219)),  2)</f>
        <v>0</v>
      </c>
      <c r="G34" s="37"/>
      <c r="H34" s="37"/>
      <c r="I34" s="121">
        <v>0.12</v>
      </c>
      <c r="J34" s="120">
        <f>0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42</v>
      </c>
      <c r="F35" s="120">
        <f>ROUND((SUM(BI121:BI219)),  2)</f>
        <v>0</v>
      </c>
      <c r="G35" s="37"/>
      <c r="H35" s="37"/>
      <c r="I35" s="121">
        <v>0</v>
      </c>
      <c r="J35" s="120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38"/>
      <c r="C37" s="122"/>
      <c r="D37" s="123" t="s">
        <v>43</v>
      </c>
      <c r="E37" s="80"/>
      <c r="F37" s="80"/>
      <c r="G37" s="124" t="s">
        <v>44</v>
      </c>
      <c r="H37" s="125" t="s">
        <v>45</v>
      </c>
      <c r="I37" s="80"/>
      <c r="J37" s="126">
        <f>SUM(J28:J35)</f>
        <v>0</v>
      </c>
      <c r="K37" s="12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21"/>
      <c r="L39" s="21"/>
    </row>
    <row r="40" s="1" customFormat="1" ht="14.4" customHeight="1">
      <c r="B40" s="21"/>
      <c r="L40" s="2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46</v>
      </c>
      <c r="E50" s="56"/>
      <c r="F50" s="56"/>
      <c r="G50" s="55" t="s">
        <v>47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48</v>
      </c>
      <c r="E61" s="40"/>
      <c r="F61" s="128" t="s">
        <v>49</v>
      </c>
      <c r="G61" s="57" t="s">
        <v>48</v>
      </c>
      <c r="H61" s="40"/>
      <c r="I61" s="40"/>
      <c r="J61" s="129" t="s">
        <v>49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50</v>
      </c>
      <c r="E65" s="58"/>
      <c r="F65" s="58"/>
      <c r="G65" s="55" t="s">
        <v>51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48</v>
      </c>
      <c r="E76" s="40"/>
      <c r="F76" s="128" t="s">
        <v>49</v>
      </c>
      <c r="G76" s="57" t="s">
        <v>48</v>
      </c>
      <c r="H76" s="40"/>
      <c r="I76" s="40"/>
      <c r="J76" s="129" t="s">
        <v>49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82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7"/>
      <c r="D85" s="37"/>
      <c r="E85" s="66" t="str">
        <f>E7</f>
        <v>Chata Karlov - studna</v>
      </c>
      <c r="F85" s="37"/>
      <c r="G85" s="37"/>
      <c r="H85" s="37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20</v>
      </c>
      <c r="D87" s="37"/>
      <c r="E87" s="37"/>
      <c r="F87" s="26" t="str">
        <f>F10</f>
        <v xml:space="preserve"> </v>
      </c>
      <c r="G87" s="37"/>
      <c r="H87" s="37"/>
      <c r="I87" s="31" t="s">
        <v>22</v>
      </c>
      <c r="J87" s="68" t="str">
        <f>IF(J10="","",J10)</f>
        <v>10. 9. 2026</v>
      </c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31" t="s">
        <v>24</v>
      </c>
      <c r="D89" s="37"/>
      <c r="E89" s="37"/>
      <c r="F89" s="26" t="str">
        <f>E13</f>
        <v xml:space="preserve"> </v>
      </c>
      <c r="G89" s="37"/>
      <c r="H89" s="37"/>
      <c r="I89" s="31" t="s">
        <v>29</v>
      </c>
      <c r="J89" s="35" t="str">
        <f>E19</f>
        <v xml:space="preserve"> 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27</v>
      </c>
      <c r="D90" s="37"/>
      <c r="E90" s="37"/>
      <c r="F90" s="26" t="str">
        <f>IF(E16="","",E16)</f>
        <v>Vyplň údaj</v>
      </c>
      <c r="G90" s="37"/>
      <c r="H90" s="37"/>
      <c r="I90" s="31" t="s">
        <v>31</v>
      </c>
      <c r="J90" s="35" t="str">
        <f>E22</f>
        <v xml:space="preserve"> </v>
      </c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30" t="s">
        <v>83</v>
      </c>
      <c r="D92" s="122"/>
      <c r="E92" s="122"/>
      <c r="F92" s="122"/>
      <c r="G92" s="122"/>
      <c r="H92" s="122"/>
      <c r="I92" s="122"/>
      <c r="J92" s="131" t="s">
        <v>84</v>
      </c>
      <c r="K92" s="122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32" t="s">
        <v>85</v>
      </c>
      <c r="D94" s="37"/>
      <c r="E94" s="37"/>
      <c r="F94" s="37"/>
      <c r="G94" s="37"/>
      <c r="H94" s="37"/>
      <c r="I94" s="37"/>
      <c r="J94" s="95">
        <f>J121</f>
        <v>0</v>
      </c>
      <c r="K94" s="37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8" t="s">
        <v>86</v>
      </c>
    </row>
    <row r="95" s="9" customFormat="1" ht="24.96" customHeight="1">
      <c r="A95" s="9"/>
      <c r="B95" s="133"/>
      <c r="C95" s="9"/>
      <c r="D95" s="134" t="s">
        <v>87</v>
      </c>
      <c r="E95" s="135"/>
      <c r="F95" s="135"/>
      <c r="G95" s="135"/>
      <c r="H95" s="135"/>
      <c r="I95" s="135"/>
      <c r="J95" s="136">
        <f>J122</f>
        <v>0</v>
      </c>
      <c r="K95" s="9"/>
      <c r="L95" s="133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37"/>
      <c r="C96" s="10"/>
      <c r="D96" s="138" t="s">
        <v>88</v>
      </c>
      <c r="E96" s="139"/>
      <c r="F96" s="139"/>
      <c r="G96" s="139"/>
      <c r="H96" s="139"/>
      <c r="I96" s="139"/>
      <c r="J96" s="140">
        <f>J123</f>
        <v>0</v>
      </c>
      <c r="K96" s="10"/>
      <c r="L96" s="137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37"/>
      <c r="C97" s="10"/>
      <c r="D97" s="138" t="s">
        <v>89</v>
      </c>
      <c r="E97" s="139"/>
      <c r="F97" s="139"/>
      <c r="G97" s="139"/>
      <c r="H97" s="139"/>
      <c r="I97" s="139"/>
      <c r="J97" s="140">
        <f>J167</f>
        <v>0</v>
      </c>
      <c r="K97" s="10"/>
      <c r="L97" s="137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37"/>
      <c r="C98" s="10"/>
      <c r="D98" s="138" t="s">
        <v>90</v>
      </c>
      <c r="E98" s="139"/>
      <c r="F98" s="139"/>
      <c r="G98" s="139"/>
      <c r="H98" s="139"/>
      <c r="I98" s="139"/>
      <c r="J98" s="140">
        <f>J195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91</v>
      </c>
      <c r="E99" s="139"/>
      <c r="F99" s="139"/>
      <c r="G99" s="139"/>
      <c r="H99" s="139"/>
      <c r="I99" s="139"/>
      <c r="J99" s="140">
        <f>J202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33"/>
      <c r="C100" s="9"/>
      <c r="D100" s="134" t="s">
        <v>92</v>
      </c>
      <c r="E100" s="135"/>
      <c r="F100" s="135"/>
      <c r="G100" s="135"/>
      <c r="H100" s="135"/>
      <c r="I100" s="135"/>
      <c r="J100" s="136">
        <f>J204</f>
        <v>0</v>
      </c>
      <c r="K100" s="9"/>
      <c r="L100" s="13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33"/>
      <c r="C101" s="9"/>
      <c r="D101" s="134" t="s">
        <v>93</v>
      </c>
      <c r="E101" s="135"/>
      <c r="F101" s="135"/>
      <c r="G101" s="135"/>
      <c r="H101" s="135"/>
      <c r="I101" s="135"/>
      <c r="J101" s="136">
        <f>J209</f>
        <v>0</v>
      </c>
      <c r="K101" s="9"/>
      <c r="L101" s="13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37"/>
      <c r="C102" s="10"/>
      <c r="D102" s="138" t="s">
        <v>94</v>
      </c>
      <c r="E102" s="139"/>
      <c r="F102" s="139"/>
      <c r="G102" s="139"/>
      <c r="H102" s="139"/>
      <c r="I102" s="139"/>
      <c r="J102" s="140">
        <f>J210</f>
        <v>0</v>
      </c>
      <c r="K102" s="10"/>
      <c r="L102" s="13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37"/>
      <c r="C103" s="10"/>
      <c r="D103" s="138" t="s">
        <v>95</v>
      </c>
      <c r="E103" s="139"/>
      <c r="F103" s="139"/>
      <c r="G103" s="139"/>
      <c r="H103" s="139"/>
      <c r="I103" s="139"/>
      <c r="J103" s="140">
        <f>J215</f>
        <v>0</v>
      </c>
      <c r="K103" s="10"/>
      <c r="L103" s="13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7"/>
      <c r="B104" s="38"/>
      <c r="C104" s="37"/>
      <c r="D104" s="37"/>
      <c r="E104" s="37"/>
      <c r="F104" s="37"/>
      <c r="G104" s="37"/>
      <c r="H104" s="37"/>
      <c r="I104" s="37"/>
      <c r="J104" s="37"/>
      <c r="K104" s="37"/>
      <c r="L104" s="54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6.96" customHeight="1">
      <c r="A105" s="37"/>
      <c r="B105" s="59"/>
      <c r="C105" s="60"/>
      <c r="D105" s="60"/>
      <c r="E105" s="60"/>
      <c r="F105" s="60"/>
      <c r="G105" s="60"/>
      <c r="H105" s="60"/>
      <c r="I105" s="60"/>
      <c r="J105" s="60"/>
      <c r="K105" s="60"/>
      <c r="L105" s="54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9" s="2" customFormat="1" ht="6.96" customHeight="1">
      <c r="A109" s="37"/>
      <c r="B109" s="61"/>
      <c r="C109" s="62"/>
      <c r="D109" s="62"/>
      <c r="E109" s="62"/>
      <c r="F109" s="62"/>
      <c r="G109" s="62"/>
      <c r="H109" s="62"/>
      <c r="I109" s="62"/>
      <c r="J109" s="62"/>
      <c r="K109" s="62"/>
      <c r="L109" s="54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24.96" customHeight="1">
      <c r="A110" s="37"/>
      <c r="B110" s="38"/>
      <c r="C110" s="22" t="s">
        <v>96</v>
      </c>
      <c r="D110" s="37"/>
      <c r="E110" s="37"/>
      <c r="F110" s="37"/>
      <c r="G110" s="37"/>
      <c r="H110" s="37"/>
      <c r="I110" s="37"/>
      <c r="J110" s="37"/>
      <c r="K110" s="37"/>
      <c r="L110" s="54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38"/>
      <c r="C111" s="37"/>
      <c r="D111" s="37"/>
      <c r="E111" s="37"/>
      <c r="F111" s="37"/>
      <c r="G111" s="37"/>
      <c r="H111" s="37"/>
      <c r="I111" s="37"/>
      <c r="J111" s="37"/>
      <c r="K111" s="37"/>
      <c r="L111" s="54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16</v>
      </c>
      <c r="D112" s="37"/>
      <c r="E112" s="37"/>
      <c r="F112" s="37"/>
      <c r="G112" s="37"/>
      <c r="H112" s="37"/>
      <c r="I112" s="37"/>
      <c r="J112" s="37"/>
      <c r="K112" s="37"/>
      <c r="L112" s="54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6.5" customHeight="1">
      <c r="A113" s="37"/>
      <c r="B113" s="38"/>
      <c r="C113" s="37"/>
      <c r="D113" s="37"/>
      <c r="E113" s="66" t="str">
        <f>E7</f>
        <v>Chata Karlov - studna</v>
      </c>
      <c r="F113" s="37"/>
      <c r="G113" s="37"/>
      <c r="H113" s="37"/>
      <c r="I113" s="37"/>
      <c r="J113" s="37"/>
      <c r="K113" s="37"/>
      <c r="L113" s="54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7"/>
      <c r="D114" s="37"/>
      <c r="E114" s="37"/>
      <c r="F114" s="37"/>
      <c r="G114" s="37"/>
      <c r="H114" s="37"/>
      <c r="I114" s="37"/>
      <c r="J114" s="37"/>
      <c r="K114" s="37"/>
      <c r="L114" s="54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20</v>
      </c>
      <c r="D115" s="37"/>
      <c r="E115" s="37"/>
      <c r="F115" s="26" t="str">
        <f>F10</f>
        <v xml:space="preserve"> </v>
      </c>
      <c r="G115" s="37"/>
      <c r="H115" s="37"/>
      <c r="I115" s="31" t="s">
        <v>22</v>
      </c>
      <c r="J115" s="68" t="str">
        <f>IF(J10="","",J10)</f>
        <v>10. 9. 2026</v>
      </c>
      <c r="K115" s="37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7"/>
      <c r="D116" s="37"/>
      <c r="E116" s="37"/>
      <c r="F116" s="37"/>
      <c r="G116" s="37"/>
      <c r="H116" s="37"/>
      <c r="I116" s="37"/>
      <c r="J116" s="37"/>
      <c r="K116" s="37"/>
      <c r="L116" s="54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5.15" customHeight="1">
      <c r="A117" s="37"/>
      <c r="B117" s="38"/>
      <c r="C117" s="31" t="s">
        <v>24</v>
      </c>
      <c r="D117" s="37"/>
      <c r="E117" s="37"/>
      <c r="F117" s="26" t="str">
        <f>E13</f>
        <v xml:space="preserve"> </v>
      </c>
      <c r="G117" s="37"/>
      <c r="H117" s="37"/>
      <c r="I117" s="31" t="s">
        <v>29</v>
      </c>
      <c r="J117" s="35" t="str">
        <f>E19</f>
        <v xml:space="preserve"> </v>
      </c>
      <c r="K117" s="37"/>
      <c r="L117" s="54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5.15" customHeight="1">
      <c r="A118" s="37"/>
      <c r="B118" s="38"/>
      <c r="C118" s="31" t="s">
        <v>27</v>
      </c>
      <c r="D118" s="37"/>
      <c r="E118" s="37"/>
      <c r="F118" s="26" t="str">
        <f>IF(E16="","",E16)</f>
        <v>Vyplň údaj</v>
      </c>
      <c r="G118" s="37"/>
      <c r="H118" s="37"/>
      <c r="I118" s="31" t="s">
        <v>31</v>
      </c>
      <c r="J118" s="35" t="str">
        <f>E22</f>
        <v xml:space="preserve"> </v>
      </c>
      <c r="K118" s="37"/>
      <c r="L118" s="54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0.32" customHeight="1">
      <c r="A119" s="37"/>
      <c r="B119" s="38"/>
      <c r="C119" s="37"/>
      <c r="D119" s="37"/>
      <c r="E119" s="37"/>
      <c r="F119" s="37"/>
      <c r="G119" s="37"/>
      <c r="H119" s="37"/>
      <c r="I119" s="37"/>
      <c r="J119" s="37"/>
      <c r="K119" s="37"/>
      <c r="L119" s="54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11" customFormat="1" ht="29.28" customHeight="1">
      <c r="A120" s="141"/>
      <c r="B120" s="142"/>
      <c r="C120" s="143" t="s">
        <v>97</v>
      </c>
      <c r="D120" s="144" t="s">
        <v>58</v>
      </c>
      <c r="E120" s="144" t="s">
        <v>54</v>
      </c>
      <c r="F120" s="144" t="s">
        <v>55</v>
      </c>
      <c r="G120" s="144" t="s">
        <v>98</v>
      </c>
      <c r="H120" s="144" t="s">
        <v>99</v>
      </c>
      <c r="I120" s="144" t="s">
        <v>100</v>
      </c>
      <c r="J120" s="144" t="s">
        <v>84</v>
      </c>
      <c r="K120" s="145" t="s">
        <v>101</v>
      </c>
      <c r="L120" s="146"/>
      <c r="M120" s="85" t="s">
        <v>1</v>
      </c>
      <c r="N120" s="86" t="s">
        <v>37</v>
      </c>
      <c r="O120" s="86" t="s">
        <v>102</v>
      </c>
      <c r="P120" s="86" t="s">
        <v>103</v>
      </c>
      <c r="Q120" s="86" t="s">
        <v>104</v>
      </c>
      <c r="R120" s="86" t="s">
        <v>105</v>
      </c>
      <c r="S120" s="86" t="s">
        <v>106</v>
      </c>
      <c r="T120" s="87" t="s">
        <v>107</v>
      </c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</row>
    <row r="121" s="2" customFormat="1" ht="22.8" customHeight="1">
      <c r="A121" s="37"/>
      <c r="B121" s="38"/>
      <c r="C121" s="92" t="s">
        <v>108</v>
      </c>
      <c r="D121" s="37"/>
      <c r="E121" s="37"/>
      <c r="F121" s="37"/>
      <c r="G121" s="37"/>
      <c r="H121" s="37"/>
      <c r="I121" s="37"/>
      <c r="J121" s="147">
        <f>BK121</f>
        <v>0</v>
      </c>
      <c r="K121" s="37"/>
      <c r="L121" s="38"/>
      <c r="M121" s="88"/>
      <c r="N121" s="72"/>
      <c r="O121" s="89"/>
      <c r="P121" s="148">
        <f>P122+P204+P209</f>
        <v>0</v>
      </c>
      <c r="Q121" s="89"/>
      <c r="R121" s="148">
        <f>R122+R204+R209</f>
        <v>2.9527800000000002</v>
      </c>
      <c r="S121" s="89"/>
      <c r="T121" s="149">
        <f>T122+T204+T209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18" t="s">
        <v>72</v>
      </c>
      <c r="AU121" s="18" t="s">
        <v>86</v>
      </c>
      <c r="BK121" s="150">
        <f>BK122+BK204+BK209</f>
        <v>0</v>
      </c>
    </row>
    <row r="122" s="12" customFormat="1" ht="25.92" customHeight="1">
      <c r="A122" s="12"/>
      <c r="B122" s="151"/>
      <c r="C122" s="12"/>
      <c r="D122" s="152" t="s">
        <v>72</v>
      </c>
      <c r="E122" s="153" t="s">
        <v>109</v>
      </c>
      <c r="F122" s="153" t="s">
        <v>110</v>
      </c>
      <c r="G122" s="12"/>
      <c r="H122" s="12"/>
      <c r="I122" s="154"/>
      <c r="J122" s="155">
        <f>BK122</f>
        <v>0</v>
      </c>
      <c r="K122" s="12"/>
      <c r="L122" s="151"/>
      <c r="M122" s="156"/>
      <c r="N122" s="157"/>
      <c r="O122" s="157"/>
      <c r="P122" s="158">
        <f>P123+P167+P195+P202</f>
        <v>0</v>
      </c>
      <c r="Q122" s="157"/>
      <c r="R122" s="158">
        <f>R123+R167+R195+R202</f>
        <v>2.9527800000000002</v>
      </c>
      <c r="S122" s="157"/>
      <c r="T122" s="159">
        <f>T123+T167+T195+T202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152" t="s">
        <v>78</v>
      </c>
      <c r="AT122" s="160" t="s">
        <v>72</v>
      </c>
      <c r="AU122" s="160" t="s">
        <v>73</v>
      </c>
      <c r="AY122" s="152" t="s">
        <v>111</v>
      </c>
      <c r="BK122" s="161">
        <f>BK123+BK167+BK195+BK202</f>
        <v>0</v>
      </c>
    </row>
    <row r="123" s="12" customFormat="1" ht="22.8" customHeight="1">
      <c r="A123" s="12"/>
      <c r="B123" s="151"/>
      <c r="C123" s="12"/>
      <c r="D123" s="152" t="s">
        <v>72</v>
      </c>
      <c r="E123" s="162" t="s">
        <v>78</v>
      </c>
      <c r="F123" s="162" t="s">
        <v>112</v>
      </c>
      <c r="G123" s="12"/>
      <c r="H123" s="12"/>
      <c r="I123" s="154"/>
      <c r="J123" s="163">
        <f>BK123</f>
        <v>0</v>
      </c>
      <c r="K123" s="12"/>
      <c r="L123" s="151"/>
      <c r="M123" s="156"/>
      <c r="N123" s="157"/>
      <c r="O123" s="157"/>
      <c r="P123" s="158">
        <f>SUM(P124:P166)</f>
        <v>0</v>
      </c>
      <c r="Q123" s="157"/>
      <c r="R123" s="158">
        <f>SUM(R124:R166)</f>
        <v>1.9411400000000001</v>
      </c>
      <c r="S123" s="157"/>
      <c r="T123" s="159">
        <f>SUM(T124:T166)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52" t="s">
        <v>78</v>
      </c>
      <c r="AT123" s="160" t="s">
        <v>72</v>
      </c>
      <c r="AU123" s="160" t="s">
        <v>78</v>
      </c>
      <c r="AY123" s="152" t="s">
        <v>111</v>
      </c>
      <c r="BK123" s="161">
        <f>SUM(BK124:BK166)</f>
        <v>0</v>
      </c>
    </row>
    <row r="124" s="2" customFormat="1" ht="24.15" customHeight="1">
      <c r="A124" s="37"/>
      <c r="B124" s="164"/>
      <c r="C124" s="165" t="s">
        <v>78</v>
      </c>
      <c r="D124" s="165" t="s">
        <v>113</v>
      </c>
      <c r="E124" s="166" t="s">
        <v>114</v>
      </c>
      <c r="F124" s="167" t="s">
        <v>115</v>
      </c>
      <c r="G124" s="168" t="s">
        <v>116</v>
      </c>
      <c r="H124" s="169">
        <v>15</v>
      </c>
      <c r="I124" s="170"/>
      <c r="J124" s="171">
        <f>ROUND(I124*H124,2)</f>
        <v>0</v>
      </c>
      <c r="K124" s="167" t="s">
        <v>117</v>
      </c>
      <c r="L124" s="38"/>
      <c r="M124" s="172" t="s">
        <v>1</v>
      </c>
      <c r="N124" s="173" t="s">
        <v>38</v>
      </c>
      <c r="O124" s="76"/>
      <c r="P124" s="174">
        <f>O124*H124</f>
        <v>0</v>
      </c>
      <c r="Q124" s="174">
        <v>0.00029999999999999997</v>
      </c>
      <c r="R124" s="174">
        <f>Q124*H124</f>
        <v>0.0044999999999999997</v>
      </c>
      <c r="S124" s="174">
        <v>0</v>
      </c>
      <c r="T124" s="175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76" t="s">
        <v>118</v>
      </c>
      <c r="AT124" s="176" t="s">
        <v>113</v>
      </c>
      <c r="AU124" s="176" t="s">
        <v>80</v>
      </c>
      <c r="AY124" s="18" t="s">
        <v>111</v>
      </c>
      <c r="BE124" s="177">
        <f>IF(N124="základní",J124,0)</f>
        <v>0</v>
      </c>
      <c r="BF124" s="177">
        <f>IF(N124="snížená",J124,0)</f>
        <v>0</v>
      </c>
      <c r="BG124" s="177">
        <f>IF(N124="zákl. přenesená",J124,0)</f>
        <v>0</v>
      </c>
      <c r="BH124" s="177">
        <f>IF(N124="sníž. přenesená",J124,0)</f>
        <v>0</v>
      </c>
      <c r="BI124" s="177">
        <f>IF(N124="nulová",J124,0)</f>
        <v>0</v>
      </c>
      <c r="BJ124" s="18" t="s">
        <v>78</v>
      </c>
      <c r="BK124" s="177">
        <f>ROUND(I124*H124,2)</f>
        <v>0</v>
      </c>
      <c r="BL124" s="18" t="s">
        <v>118</v>
      </c>
      <c r="BM124" s="176" t="s">
        <v>119</v>
      </c>
    </row>
    <row r="125" s="2" customFormat="1" ht="37.8" customHeight="1">
      <c r="A125" s="37"/>
      <c r="B125" s="164"/>
      <c r="C125" s="165" t="s">
        <v>80</v>
      </c>
      <c r="D125" s="165" t="s">
        <v>113</v>
      </c>
      <c r="E125" s="166" t="s">
        <v>120</v>
      </c>
      <c r="F125" s="167" t="s">
        <v>121</v>
      </c>
      <c r="G125" s="168" t="s">
        <v>122</v>
      </c>
      <c r="H125" s="169">
        <v>6</v>
      </c>
      <c r="I125" s="170"/>
      <c r="J125" s="171">
        <f>ROUND(I125*H125,2)</f>
        <v>0</v>
      </c>
      <c r="K125" s="167" t="s">
        <v>117</v>
      </c>
      <c r="L125" s="38"/>
      <c r="M125" s="172" t="s">
        <v>1</v>
      </c>
      <c r="N125" s="173" t="s">
        <v>38</v>
      </c>
      <c r="O125" s="76"/>
      <c r="P125" s="174">
        <f>O125*H125</f>
        <v>0</v>
      </c>
      <c r="Q125" s="174">
        <v>0.01044</v>
      </c>
      <c r="R125" s="174">
        <f>Q125*H125</f>
        <v>0.062640000000000001</v>
      </c>
      <c r="S125" s="174">
        <v>0</v>
      </c>
      <c r="T125" s="175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176" t="s">
        <v>118</v>
      </c>
      <c r="AT125" s="176" t="s">
        <v>113</v>
      </c>
      <c r="AU125" s="176" t="s">
        <v>80</v>
      </c>
      <c r="AY125" s="18" t="s">
        <v>111</v>
      </c>
      <c r="BE125" s="177">
        <f>IF(N125="základní",J125,0)</f>
        <v>0</v>
      </c>
      <c r="BF125" s="177">
        <f>IF(N125="snížená",J125,0)</f>
        <v>0</v>
      </c>
      <c r="BG125" s="177">
        <f>IF(N125="zákl. přenesená",J125,0)</f>
        <v>0</v>
      </c>
      <c r="BH125" s="177">
        <f>IF(N125="sníž. přenesená",J125,0)</f>
        <v>0</v>
      </c>
      <c r="BI125" s="177">
        <f>IF(N125="nulová",J125,0)</f>
        <v>0</v>
      </c>
      <c r="BJ125" s="18" t="s">
        <v>78</v>
      </c>
      <c r="BK125" s="177">
        <f>ROUND(I125*H125,2)</f>
        <v>0</v>
      </c>
      <c r="BL125" s="18" t="s">
        <v>118</v>
      </c>
      <c r="BM125" s="176" t="s">
        <v>123</v>
      </c>
    </row>
    <row r="126" s="13" customFormat="1">
      <c r="A126" s="13"/>
      <c r="B126" s="178"/>
      <c r="C126" s="13"/>
      <c r="D126" s="179" t="s">
        <v>124</v>
      </c>
      <c r="E126" s="180" t="s">
        <v>1</v>
      </c>
      <c r="F126" s="181" t="s">
        <v>125</v>
      </c>
      <c r="G126" s="13"/>
      <c r="H126" s="180" t="s">
        <v>1</v>
      </c>
      <c r="I126" s="182"/>
      <c r="J126" s="13"/>
      <c r="K126" s="13"/>
      <c r="L126" s="178"/>
      <c r="M126" s="183"/>
      <c r="N126" s="184"/>
      <c r="O126" s="184"/>
      <c r="P126" s="184"/>
      <c r="Q126" s="184"/>
      <c r="R126" s="184"/>
      <c r="S126" s="184"/>
      <c r="T126" s="185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180" t="s">
        <v>124</v>
      </c>
      <c r="AU126" s="180" t="s">
        <v>80</v>
      </c>
      <c r="AV126" s="13" t="s">
        <v>78</v>
      </c>
      <c r="AW126" s="13" t="s">
        <v>30</v>
      </c>
      <c r="AX126" s="13" t="s">
        <v>73</v>
      </c>
      <c r="AY126" s="180" t="s">
        <v>111</v>
      </c>
    </row>
    <row r="127" s="14" customFormat="1">
      <c r="A127" s="14"/>
      <c r="B127" s="186"/>
      <c r="C127" s="14"/>
      <c r="D127" s="179" t="s">
        <v>124</v>
      </c>
      <c r="E127" s="187" t="s">
        <v>1</v>
      </c>
      <c r="F127" s="188" t="s">
        <v>126</v>
      </c>
      <c r="G127" s="14"/>
      <c r="H127" s="189">
        <v>6</v>
      </c>
      <c r="I127" s="190"/>
      <c r="J127" s="14"/>
      <c r="K127" s="14"/>
      <c r="L127" s="186"/>
      <c r="M127" s="191"/>
      <c r="N127" s="192"/>
      <c r="O127" s="192"/>
      <c r="P127" s="192"/>
      <c r="Q127" s="192"/>
      <c r="R127" s="192"/>
      <c r="S127" s="192"/>
      <c r="T127" s="19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187" t="s">
        <v>124</v>
      </c>
      <c r="AU127" s="187" t="s">
        <v>80</v>
      </c>
      <c r="AV127" s="14" t="s">
        <v>80</v>
      </c>
      <c r="AW127" s="14" t="s">
        <v>30</v>
      </c>
      <c r="AX127" s="14" t="s">
        <v>73</v>
      </c>
      <c r="AY127" s="187" t="s">
        <v>111</v>
      </c>
    </row>
    <row r="128" s="15" customFormat="1">
      <c r="A128" s="15"/>
      <c r="B128" s="194"/>
      <c r="C128" s="15"/>
      <c r="D128" s="179" t="s">
        <v>124</v>
      </c>
      <c r="E128" s="195" t="s">
        <v>1</v>
      </c>
      <c r="F128" s="196" t="s">
        <v>127</v>
      </c>
      <c r="G128" s="15"/>
      <c r="H128" s="197">
        <v>6</v>
      </c>
      <c r="I128" s="198"/>
      <c r="J128" s="15"/>
      <c r="K128" s="15"/>
      <c r="L128" s="194"/>
      <c r="M128" s="199"/>
      <c r="N128" s="200"/>
      <c r="O128" s="200"/>
      <c r="P128" s="200"/>
      <c r="Q128" s="200"/>
      <c r="R128" s="200"/>
      <c r="S128" s="200"/>
      <c r="T128" s="201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195" t="s">
        <v>124</v>
      </c>
      <c r="AU128" s="195" t="s">
        <v>80</v>
      </c>
      <c r="AV128" s="15" t="s">
        <v>118</v>
      </c>
      <c r="AW128" s="15" t="s">
        <v>30</v>
      </c>
      <c r="AX128" s="15" t="s">
        <v>78</v>
      </c>
      <c r="AY128" s="195" t="s">
        <v>111</v>
      </c>
    </row>
    <row r="129" s="2" customFormat="1" ht="37.8" customHeight="1">
      <c r="A129" s="37"/>
      <c r="B129" s="164"/>
      <c r="C129" s="165" t="s">
        <v>128</v>
      </c>
      <c r="D129" s="165" t="s">
        <v>113</v>
      </c>
      <c r="E129" s="166" t="s">
        <v>129</v>
      </c>
      <c r="F129" s="167" t="s">
        <v>130</v>
      </c>
      <c r="G129" s="168" t="s">
        <v>122</v>
      </c>
      <c r="H129" s="169">
        <v>12.542</v>
      </c>
      <c r="I129" s="170"/>
      <c r="J129" s="171">
        <f>ROUND(I129*H129,2)</f>
        <v>0</v>
      </c>
      <c r="K129" s="167" t="s">
        <v>117</v>
      </c>
      <c r="L129" s="38"/>
      <c r="M129" s="172" t="s">
        <v>1</v>
      </c>
      <c r="N129" s="173" t="s">
        <v>38</v>
      </c>
      <c r="O129" s="76"/>
      <c r="P129" s="174">
        <f>O129*H129</f>
        <v>0</v>
      </c>
      <c r="Q129" s="174">
        <v>0</v>
      </c>
      <c r="R129" s="174">
        <f>Q129*H129</f>
        <v>0</v>
      </c>
      <c r="S129" s="174">
        <v>0</v>
      </c>
      <c r="T129" s="175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76" t="s">
        <v>118</v>
      </c>
      <c r="AT129" s="176" t="s">
        <v>113</v>
      </c>
      <c r="AU129" s="176" t="s">
        <v>80</v>
      </c>
      <c r="AY129" s="18" t="s">
        <v>111</v>
      </c>
      <c r="BE129" s="177">
        <f>IF(N129="základní",J129,0)</f>
        <v>0</v>
      </c>
      <c r="BF129" s="177">
        <f>IF(N129="snížená",J129,0)</f>
        <v>0</v>
      </c>
      <c r="BG129" s="177">
        <f>IF(N129="zákl. přenesená",J129,0)</f>
        <v>0</v>
      </c>
      <c r="BH129" s="177">
        <f>IF(N129="sníž. přenesená",J129,0)</f>
        <v>0</v>
      </c>
      <c r="BI129" s="177">
        <f>IF(N129="nulová",J129,0)</f>
        <v>0</v>
      </c>
      <c r="BJ129" s="18" t="s">
        <v>78</v>
      </c>
      <c r="BK129" s="177">
        <f>ROUND(I129*H129,2)</f>
        <v>0</v>
      </c>
      <c r="BL129" s="18" t="s">
        <v>118</v>
      </c>
      <c r="BM129" s="176" t="s">
        <v>131</v>
      </c>
    </row>
    <row r="130" s="13" customFormat="1">
      <c r="A130" s="13"/>
      <c r="B130" s="178"/>
      <c r="C130" s="13"/>
      <c r="D130" s="179" t="s">
        <v>124</v>
      </c>
      <c r="E130" s="180" t="s">
        <v>1</v>
      </c>
      <c r="F130" s="181" t="s">
        <v>132</v>
      </c>
      <c r="G130" s="13"/>
      <c r="H130" s="180" t="s">
        <v>1</v>
      </c>
      <c r="I130" s="182"/>
      <c r="J130" s="13"/>
      <c r="K130" s="13"/>
      <c r="L130" s="178"/>
      <c r="M130" s="183"/>
      <c r="N130" s="184"/>
      <c r="O130" s="184"/>
      <c r="P130" s="184"/>
      <c r="Q130" s="184"/>
      <c r="R130" s="184"/>
      <c r="S130" s="184"/>
      <c r="T130" s="18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180" t="s">
        <v>124</v>
      </c>
      <c r="AU130" s="180" t="s">
        <v>80</v>
      </c>
      <c r="AV130" s="13" t="s">
        <v>78</v>
      </c>
      <c r="AW130" s="13" t="s">
        <v>30</v>
      </c>
      <c r="AX130" s="13" t="s">
        <v>73</v>
      </c>
      <c r="AY130" s="180" t="s">
        <v>111</v>
      </c>
    </row>
    <row r="131" s="13" customFormat="1">
      <c r="A131" s="13"/>
      <c r="B131" s="178"/>
      <c r="C131" s="13"/>
      <c r="D131" s="179" t="s">
        <v>124</v>
      </c>
      <c r="E131" s="180" t="s">
        <v>1</v>
      </c>
      <c r="F131" s="181" t="s">
        <v>133</v>
      </c>
      <c r="G131" s="13"/>
      <c r="H131" s="180" t="s">
        <v>1</v>
      </c>
      <c r="I131" s="182"/>
      <c r="J131" s="13"/>
      <c r="K131" s="13"/>
      <c r="L131" s="178"/>
      <c r="M131" s="183"/>
      <c r="N131" s="184"/>
      <c r="O131" s="184"/>
      <c r="P131" s="184"/>
      <c r="Q131" s="184"/>
      <c r="R131" s="184"/>
      <c r="S131" s="184"/>
      <c r="T131" s="18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180" t="s">
        <v>124</v>
      </c>
      <c r="AU131" s="180" t="s">
        <v>80</v>
      </c>
      <c r="AV131" s="13" t="s">
        <v>78</v>
      </c>
      <c r="AW131" s="13" t="s">
        <v>30</v>
      </c>
      <c r="AX131" s="13" t="s">
        <v>73</v>
      </c>
      <c r="AY131" s="180" t="s">
        <v>111</v>
      </c>
    </row>
    <row r="132" s="14" customFormat="1">
      <c r="A132" s="14"/>
      <c r="B132" s="186"/>
      <c r="C132" s="14"/>
      <c r="D132" s="179" t="s">
        <v>124</v>
      </c>
      <c r="E132" s="187" t="s">
        <v>1</v>
      </c>
      <c r="F132" s="188" t="s">
        <v>126</v>
      </c>
      <c r="G132" s="14"/>
      <c r="H132" s="189">
        <v>6</v>
      </c>
      <c r="I132" s="190"/>
      <c r="J132" s="14"/>
      <c r="K132" s="14"/>
      <c r="L132" s="186"/>
      <c r="M132" s="191"/>
      <c r="N132" s="192"/>
      <c r="O132" s="192"/>
      <c r="P132" s="192"/>
      <c r="Q132" s="192"/>
      <c r="R132" s="192"/>
      <c r="S132" s="192"/>
      <c r="T132" s="19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187" t="s">
        <v>124</v>
      </c>
      <c r="AU132" s="187" t="s">
        <v>80</v>
      </c>
      <c r="AV132" s="14" t="s">
        <v>80</v>
      </c>
      <c r="AW132" s="14" t="s">
        <v>30</v>
      </c>
      <c r="AX132" s="14" t="s">
        <v>73</v>
      </c>
      <c r="AY132" s="187" t="s">
        <v>111</v>
      </c>
    </row>
    <row r="133" s="13" customFormat="1">
      <c r="A133" s="13"/>
      <c r="B133" s="178"/>
      <c r="C133" s="13"/>
      <c r="D133" s="179" t="s">
        <v>124</v>
      </c>
      <c r="E133" s="180" t="s">
        <v>1</v>
      </c>
      <c r="F133" s="181" t="s">
        <v>134</v>
      </c>
      <c r="G133" s="13"/>
      <c r="H133" s="180" t="s">
        <v>1</v>
      </c>
      <c r="I133" s="182"/>
      <c r="J133" s="13"/>
      <c r="K133" s="13"/>
      <c r="L133" s="178"/>
      <c r="M133" s="183"/>
      <c r="N133" s="184"/>
      <c r="O133" s="184"/>
      <c r="P133" s="184"/>
      <c r="Q133" s="184"/>
      <c r="R133" s="184"/>
      <c r="S133" s="184"/>
      <c r="T133" s="18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180" t="s">
        <v>124</v>
      </c>
      <c r="AU133" s="180" t="s">
        <v>80</v>
      </c>
      <c r="AV133" s="13" t="s">
        <v>78</v>
      </c>
      <c r="AW133" s="13" t="s">
        <v>30</v>
      </c>
      <c r="AX133" s="13" t="s">
        <v>73</v>
      </c>
      <c r="AY133" s="180" t="s">
        <v>111</v>
      </c>
    </row>
    <row r="134" s="14" customFormat="1">
      <c r="A134" s="14"/>
      <c r="B134" s="186"/>
      <c r="C134" s="14"/>
      <c r="D134" s="179" t="s">
        <v>124</v>
      </c>
      <c r="E134" s="187" t="s">
        <v>1</v>
      </c>
      <c r="F134" s="188" t="s">
        <v>135</v>
      </c>
      <c r="G134" s="14"/>
      <c r="H134" s="189">
        <v>2.238</v>
      </c>
      <c r="I134" s="190"/>
      <c r="J134" s="14"/>
      <c r="K134" s="14"/>
      <c r="L134" s="186"/>
      <c r="M134" s="191"/>
      <c r="N134" s="192"/>
      <c r="O134" s="192"/>
      <c r="P134" s="192"/>
      <c r="Q134" s="192"/>
      <c r="R134" s="192"/>
      <c r="S134" s="192"/>
      <c r="T134" s="19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187" t="s">
        <v>124</v>
      </c>
      <c r="AU134" s="187" t="s">
        <v>80</v>
      </c>
      <c r="AV134" s="14" t="s">
        <v>80</v>
      </c>
      <c r="AW134" s="14" t="s">
        <v>30</v>
      </c>
      <c r="AX134" s="14" t="s">
        <v>73</v>
      </c>
      <c r="AY134" s="187" t="s">
        <v>111</v>
      </c>
    </row>
    <row r="135" s="13" customFormat="1">
      <c r="A135" s="13"/>
      <c r="B135" s="178"/>
      <c r="C135" s="13"/>
      <c r="D135" s="179" t="s">
        <v>124</v>
      </c>
      <c r="E135" s="180" t="s">
        <v>1</v>
      </c>
      <c r="F135" s="181" t="s">
        <v>136</v>
      </c>
      <c r="G135" s="13"/>
      <c r="H135" s="180" t="s">
        <v>1</v>
      </c>
      <c r="I135" s="182"/>
      <c r="J135" s="13"/>
      <c r="K135" s="13"/>
      <c r="L135" s="178"/>
      <c r="M135" s="183"/>
      <c r="N135" s="184"/>
      <c r="O135" s="184"/>
      <c r="P135" s="184"/>
      <c r="Q135" s="184"/>
      <c r="R135" s="184"/>
      <c r="S135" s="184"/>
      <c r="T135" s="18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180" t="s">
        <v>124</v>
      </c>
      <c r="AU135" s="180" t="s">
        <v>80</v>
      </c>
      <c r="AV135" s="13" t="s">
        <v>78</v>
      </c>
      <c r="AW135" s="13" t="s">
        <v>30</v>
      </c>
      <c r="AX135" s="13" t="s">
        <v>73</v>
      </c>
      <c r="AY135" s="180" t="s">
        <v>111</v>
      </c>
    </row>
    <row r="136" s="14" customFormat="1">
      <c r="A136" s="14"/>
      <c r="B136" s="186"/>
      <c r="C136" s="14"/>
      <c r="D136" s="179" t="s">
        <v>124</v>
      </c>
      <c r="E136" s="187" t="s">
        <v>1</v>
      </c>
      <c r="F136" s="188" t="s">
        <v>137</v>
      </c>
      <c r="G136" s="14"/>
      <c r="H136" s="189">
        <v>4.3040000000000003</v>
      </c>
      <c r="I136" s="190"/>
      <c r="J136" s="14"/>
      <c r="K136" s="14"/>
      <c r="L136" s="186"/>
      <c r="M136" s="191"/>
      <c r="N136" s="192"/>
      <c r="O136" s="192"/>
      <c r="P136" s="192"/>
      <c r="Q136" s="192"/>
      <c r="R136" s="192"/>
      <c r="S136" s="192"/>
      <c r="T136" s="19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187" t="s">
        <v>124</v>
      </c>
      <c r="AU136" s="187" t="s">
        <v>80</v>
      </c>
      <c r="AV136" s="14" t="s">
        <v>80</v>
      </c>
      <c r="AW136" s="14" t="s">
        <v>30</v>
      </c>
      <c r="AX136" s="14" t="s">
        <v>73</v>
      </c>
      <c r="AY136" s="187" t="s">
        <v>111</v>
      </c>
    </row>
    <row r="137" s="15" customFormat="1">
      <c r="A137" s="15"/>
      <c r="B137" s="194"/>
      <c r="C137" s="15"/>
      <c r="D137" s="179" t="s">
        <v>124</v>
      </c>
      <c r="E137" s="195" t="s">
        <v>1</v>
      </c>
      <c r="F137" s="196" t="s">
        <v>127</v>
      </c>
      <c r="G137" s="15"/>
      <c r="H137" s="197">
        <v>12.542</v>
      </c>
      <c r="I137" s="198"/>
      <c r="J137" s="15"/>
      <c r="K137" s="15"/>
      <c r="L137" s="194"/>
      <c r="M137" s="199"/>
      <c r="N137" s="200"/>
      <c r="O137" s="200"/>
      <c r="P137" s="200"/>
      <c r="Q137" s="200"/>
      <c r="R137" s="200"/>
      <c r="S137" s="200"/>
      <c r="T137" s="201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195" t="s">
        <v>124</v>
      </c>
      <c r="AU137" s="195" t="s">
        <v>80</v>
      </c>
      <c r="AV137" s="15" t="s">
        <v>118</v>
      </c>
      <c r="AW137" s="15" t="s">
        <v>30</v>
      </c>
      <c r="AX137" s="15" t="s">
        <v>78</v>
      </c>
      <c r="AY137" s="195" t="s">
        <v>111</v>
      </c>
    </row>
    <row r="138" s="2" customFormat="1" ht="24.15" customHeight="1">
      <c r="A138" s="37"/>
      <c r="B138" s="164"/>
      <c r="C138" s="165" t="s">
        <v>118</v>
      </c>
      <c r="D138" s="165" t="s">
        <v>113</v>
      </c>
      <c r="E138" s="166" t="s">
        <v>138</v>
      </c>
      <c r="F138" s="167" t="s">
        <v>139</v>
      </c>
      <c r="G138" s="168" t="s">
        <v>122</v>
      </c>
      <c r="H138" s="169">
        <v>2.238</v>
      </c>
      <c r="I138" s="170"/>
      <c r="J138" s="171">
        <f>ROUND(I138*H138,2)</f>
        <v>0</v>
      </c>
      <c r="K138" s="167" t="s">
        <v>117</v>
      </c>
      <c r="L138" s="38"/>
      <c r="M138" s="172" t="s">
        <v>1</v>
      </c>
      <c r="N138" s="173" t="s">
        <v>38</v>
      </c>
      <c r="O138" s="76"/>
      <c r="P138" s="174">
        <f>O138*H138</f>
        <v>0</v>
      </c>
      <c r="Q138" s="174">
        <v>0</v>
      </c>
      <c r="R138" s="174">
        <f>Q138*H138</f>
        <v>0</v>
      </c>
      <c r="S138" s="174">
        <v>0</v>
      </c>
      <c r="T138" s="175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76" t="s">
        <v>118</v>
      </c>
      <c r="AT138" s="176" t="s">
        <v>113</v>
      </c>
      <c r="AU138" s="176" t="s">
        <v>80</v>
      </c>
      <c r="AY138" s="18" t="s">
        <v>111</v>
      </c>
      <c r="BE138" s="177">
        <f>IF(N138="základní",J138,0)</f>
        <v>0</v>
      </c>
      <c r="BF138" s="177">
        <f>IF(N138="snížená",J138,0)</f>
        <v>0</v>
      </c>
      <c r="BG138" s="177">
        <f>IF(N138="zákl. přenesená",J138,0)</f>
        <v>0</v>
      </c>
      <c r="BH138" s="177">
        <f>IF(N138="sníž. přenesená",J138,0)</f>
        <v>0</v>
      </c>
      <c r="BI138" s="177">
        <f>IF(N138="nulová",J138,0)</f>
        <v>0</v>
      </c>
      <c r="BJ138" s="18" t="s">
        <v>78</v>
      </c>
      <c r="BK138" s="177">
        <f>ROUND(I138*H138,2)</f>
        <v>0</v>
      </c>
      <c r="BL138" s="18" t="s">
        <v>118</v>
      </c>
      <c r="BM138" s="176" t="s">
        <v>140</v>
      </c>
    </row>
    <row r="139" s="13" customFormat="1">
      <c r="A139" s="13"/>
      <c r="B139" s="178"/>
      <c r="C139" s="13"/>
      <c r="D139" s="179" t="s">
        <v>124</v>
      </c>
      <c r="E139" s="180" t="s">
        <v>1</v>
      </c>
      <c r="F139" s="181" t="s">
        <v>134</v>
      </c>
      <c r="G139" s="13"/>
      <c r="H139" s="180" t="s">
        <v>1</v>
      </c>
      <c r="I139" s="182"/>
      <c r="J139" s="13"/>
      <c r="K139" s="13"/>
      <c r="L139" s="178"/>
      <c r="M139" s="183"/>
      <c r="N139" s="184"/>
      <c r="O139" s="184"/>
      <c r="P139" s="184"/>
      <c r="Q139" s="184"/>
      <c r="R139" s="184"/>
      <c r="S139" s="184"/>
      <c r="T139" s="18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180" t="s">
        <v>124</v>
      </c>
      <c r="AU139" s="180" t="s">
        <v>80</v>
      </c>
      <c r="AV139" s="13" t="s">
        <v>78</v>
      </c>
      <c r="AW139" s="13" t="s">
        <v>30</v>
      </c>
      <c r="AX139" s="13" t="s">
        <v>73</v>
      </c>
      <c r="AY139" s="180" t="s">
        <v>111</v>
      </c>
    </row>
    <row r="140" s="14" customFormat="1">
      <c r="A140" s="14"/>
      <c r="B140" s="186"/>
      <c r="C140" s="14"/>
      <c r="D140" s="179" t="s">
        <v>124</v>
      </c>
      <c r="E140" s="187" t="s">
        <v>1</v>
      </c>
      <c r="F140" s="188" t="s">
        <v>135</v>
      </c>
      <c r="G140" s="14"/>
      <c r="H140" s="189">
        <v>2.238</v>
      </c>
      <c r="I140" s="190"/>
      <c r="J140" s="14"/>
      <c r="K140" s="14"/>
      <c r="L140" s="186"/>
      <c r="M140" s="191"/>
      <c r="N140" s="192"/>
      <c r="O140" s="192"/>
      <c r="P140" s="192"/>
      <c r="Q140" s="192"/>
      <c r="R140" s="192"/>
      <c r="S140" s="192"/>
      <c r="T140" s="19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187" t="s">
        <v>124</v>
      </c>
      <c r="AU140" s="187" t="s">
        <v>80</v>
      </c>
      <c r="AV140" s="14" t="s">
        <v>80</v>
      </c>
      <c r="AW140" s="14" t="s">
        <v>30</v>
      </c>
      <c r="AX140" s="14" t="s">
        <v>73</v>
      </c>
      <c r="AY140" s="187" t="s">
        <v>111</v>
      </c>
    </row>
    <row r="141" s="15" customFormat="1">
      <c r="A141" s="15"/>
      <c r="B141" s="194"/>
      <c r="C141" s="15"/>
      <c r="D141" s="179" t="s">
        <v>124</v>
      </c>
      <c r="E141" s="195" t="s">
        <v>1</v>
      </c>
      <c r="F141" s="196" t="s">
        <v>127</v>
      </c>
      <c r="G141" s="15"/>
      <c r="H141" s="197">
        <v>2.238</v>
      </c>
      <c r="I141" s="198"/>
      <c r="J141" s="15"/>
      <c r="K141" s="15"/>
      <c r="L141" s="194"/>
      <c r="M141" s="199"/>
      <c r="N141" s="200"/>
      <c r="O141" s="200"/>
      <c r="P141" s="200"/>
      <c r="Q141" s="200"/>
      <c r="R141" s="200"/>
      <c r="S141" s="200"/>
      <c r="T141" s="201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195" t="s">
        <v>124</v>
      </c>
      <c r="AU141" s="195" t="s">
        <v>80</v>
      </c>
      <c r="AV141" s="15" t="s">
        <v>118</v>
      </c>
      <c r="AW141" s="15" t="s">
        <v>30</v>
      </c>
      <c r="AX141" s="15" t="s">
        <v>78</v>
      </c>
      <c r="AY141" s="195" t="s">
        <v>111</v>
      </c>
    </row>
    <row r="142" s="2" customFormat="1" ht="24.15" customHeight="1">
      <c r="A142" s="37"/>
      <c r="B142" s="164"/>
      <c r="C142" s="165" t="s">
        <v>141</v>
      </c>
      <c r="D142" s="165" t="s">
        <v>113</v>
      </c>
      <c r="E142" s="166" t="s">
        <v>142</v>
      </c>
      <c r="F142" s="167" t="s">
        <v>143</v>
      </c>
      <c r="G142" s="168" t="s">
        <v>122</v>
      </c>
      <c r="H142" s="169">
        <v>4.3040000000000003</v>
      </c>
      <c r="I142" s="170"/>
      <c r="J142" s="171">
        <f>ROUND(I142*H142,2)</f>
        <v>0</v>
      </c>
      <c r="K142" s="167" t="s">
        <v>117</v>
      </c>
      <c r="L142" s="38"/>
      <c r="M142" s="172" t="s">
        <v>1</v>
      </c>
      <c r="N142" s="173" t="s">
        <v>38</v>
      </c>
      <c r="O142" s="76"/>
      <c r="P142" s="174">
        <f>O142*H142</f>
        <v>0</v>
      </c>
      <c r="Q142" s="174">
        <v>0</v>
      </c>
      <c r="R142" s="174">
        <f>Q142*H142</f>
        <v>0</v>
      </c>
      <c r="S142" s="174">
        <v>0</v>
      </c>
      <c r="T142" s="175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76" t="s">
        <v>118</v>
      </c>
      <c r="AT142" s="176" t="s">
        <v>113</v>
      </c>
      <c r="AU142" s="176" t="s">
        <v>80</v>
      </c>
      <c r="AY142" s="18" t="s">
        <v>111</v>
      </c>
      <c r="BE142" s="177">
        <f>IF(N142="základní",J142,0)</f>
        <v>0</v>
      </c>
      <c r="BF142" s="177">
        <f>IF(N142="snížená",J142,0)</f>
        <v>0</v>
      </c>
      <c r="BG142" s="177">
        <f>IF(N142="zákl. přenesená",J142,0)</f>
        <v>0</v>
      </c>
      <c r="BH142" s="177">
        <f>IF(N142="sníž. přenesená",J142,0)</f>
        <v>0</v>
      </c>
      <c r="BI142" s="177">
        <f>IF(N142="nulová",J142,0)</f>
        <v>0</v>
      </c>
      <c r="BJ142" s="18" t="s">
        <v>78</v>
      </c>
      <c r="BK142" s="177">
        <f>ROUND(I142*H142,2)</f>
        <v>0</v>
      </c>
      <c r="BL142" s="18" t="s">
        <v>118</v>
      </c>
      <c r="BM142" s="176" t="s">
        <v>144</v>
      </c>
    </row>
    <row r="143" s="13" customFormat="1">
      <c r="A143" s="13"/>
      <c r="B143" s="178"/>
      <c r="C143" s="13"/>
      <c r="D143" s="179" t="s">
        <v>124</v>
      </c>
      <c r="E143" s="180" t="s">
        <v>1</v>
      </c>
      <c r="F143" s="181" t="s">
        <v>145</v>
      </c>
      <c r="G143" s="13"/>
      <c r="H143" s="180" t="s">
        <v>1</v>
      </c>
      <c r="I143" s="182"/>
      <c r="J143" s="13"/>
      <c r="K143" s="13"/>
      <c r="L143" s="178"/>
      <c r="M143" s="183"/>
      <c r="N143" s="184"/>
      <c r="O143" s="184"/>
      <c r="P143" s="184"/>
      <c r="Q143" s="184"/>
      <c r="R143" s="184"/>
      <c r="S143" s="184"/>
      <c r="T143" s="18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180" t="s">
        <v>124</v>
      </c>
      <c r="AU143" s="180" t="s">
        <v>80</v>
      </c>
      <c r="AV143" s="13" t="s">
        <v>78</v>
      </c>
      <c r="AW143" s="13" t="s">
        <v>30</v>
      </c>
      <c r="AX143" s="13" t="s">
        <v>73</v>
      </c>
      <c r="AY143" s="180" t="s">
        <v>111</v>
      </c>
    </row>
    <row r="144" s="14" customFormat="1">
      <c r="A144" s="14"/>
      <c r="B144" s="186"/>
      <c r="C144" s="14"/>
      <c r="D144" s="179" t="s">
        <v>124</v>
      </c>
      <c r="E144" s="187" t="s">
        <v>1</v>
      </c>
      <c r="F144" s="188" t="s">
        <v>126</v>
      </c>
      <c r="G144" s="14"/>
      <c r="H144" s="189">
        <v>6</v>
      </c>
      <c r="I144" s="190"/>
      <c r="J144" s="14"/>
      <c r="K144" s="14"/>
      <c r="L144" s="186"/>
      <c r="M144" s="191"/>
      <c r="N144" s="192"/>
      <c r="O144" s="192"/>
      <c r="P144" s="192"/>
      <c r="Q144" s="192"/>
      <c r="R144" s="192"/>
      <c r="S144" s="192"/>
      <c r="T144" s="19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187" t="s">
        <v>124</v>
      </c>
      <c r="AU144" s="187" t="s">
        <v>80</v>
      </c>
      <c r="AV144" s="14" t="s">
        <v>80</v>
      </c>
      <c r="AW144" s="14" t="s">
        <v>30</v>
      </c>
      <c r="AX144" s="14" t="s">
        <v>73</v>
      </c>
      <c r="AY144" s="187" t="s">
        <v>111</v>
      </c>
    </row>
    <row r="145" s="14" customFormat="1">
      <c r="A145" s="14"/>
      <c r="B145" s="186"/>
      <c r="C145" s="14"/>
      <c r="D145" s="179" t="s">
        <v>124</v>
      </c>
      <c r="E145" s="187" t="s">
        <v>1</v>
      </c>
      <c r="F145" s="188" t="s">
        <v>146</v>
      </c>
      <c r="G145" s="14"/>
      <c r="H145" s="189">
        <v>-1.696</v>
      </c>
      <c r="I145" s="190"/>
      <c r="J145" s="14"/>
      <c r="K145" s="14"/>
      <c r="L145" s="186"/>
      <c r="M145" s="191"/>
      <c r="N145" s="192"/>
      <c r="O145" s="192"/>
      <c r="P145" s="192"/>
      <c r="Q145" s="192"/>
      <c r="R145" s="192"/>
      <c r="S145" s="192"/>
      <c r="T145" s="19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187" t="s">
        <v>124</v>
      </c>
      <c r="AU145" s="187" t="s">
        <v>80</v>
      </c>
      <c r="AV145" s="14" t="s">
        <v>80</v>
      </c>
      <c r="AW145" s="14" t="s">
        <v>30</v>
      </c>
      <c r="AX145" s="14" t="s">
        <v>73</v>
      </c>
      <c r="AY145" s="187" t="s">
        <v>111</v>
      </c>
    </row>
    <row r="146" s="15" customFormat="1">
      <c r="A146" s="15"/>
      <c r="B146" s="194"/>
      <c r="C146" s="15"/>
      <c r="D146" s="179" t="s">
        <v>124</v>
      </c>
      <c r="E146" s="195" t="s">
        <v>1</v>
      </c>
      <c r="F146" s="196" t="s">
        <v>127</v>
      </c>
      <c r="G146" s="15"/>
      <c r="H146" s="197">
        <v>4.3040000000000003</v>
      </c>
      <c r="I146" s="198"/>
      <c r="J146" s="15"/>
      <c r="K146" s="15"/>
      <c r="L146" s="194"/>
      <c r="M146" s="199"/>
      <c r="N146" s="200"/>
      <c r="O146" s="200"/>
      <c r="P146" s="200"/>
      <c r="Q146" s="200"/>
      <c r="R146" s="200"/>
      <c r="S146" s="200"/>
      <c r="T146" s="201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195" t="s">
        <v>124</v>
      </c>
      <c r="AU146" s="195" t="s">
        <v>80</v>
      </c>
      <c r="AV146" s="15" t="s">
        <v>118</v>
      </c>
      <c r="AW146" s="15" t="s">
        <v>30</v>
      </c>
      <c r="AX146" s="15" t="s">
        <v>78</v>
      </c>
      <c r="AY146" s="195" t="s">
        <v>111</v>
      </c>
    </row>
    <row r="147" s="2" customFormat="1" ht="16.5" customHeight="1">
      <c r="A147" s="37"/>
      <c r="B147" s="164"/>
      <c r="C147" s="165" t="s">
        <v>147</v>
      </c>
      <c r="D147" s="165" t="s">
        <v>113</v>
      </c>
      <c r="E147" s="166" t="s">
        <v>148</v>
      </c>
      <c r="F147" s="167" t="s">
        <v>149</v>
      </c>
      <c r="G147" s="168" t="s">
        <v>122</v>
      </c>
      <c r="H147" s="169">
        <v>12.542</v>
      </c>
      <c r="I147" s="170"/>
      <c r="J147" s="171">
        <f>ROUND(I147*H147,2)</f>
        <v>0</v>
      </c>
      <c r="K147" s="167" t="s">
        <v>117</v>
      </c>
      <c r="L147" s="38"/>
      <c r="M147" s="172" t="s">
        <v>1</v>
      </c>
      <c r="N147" s="173" t="s">
        <v>38</v>
      </c>
      <c r="O147" s="76"/>
      <c r="P147" s="174">
        <f>O147*H147</f>
        <v>0</v>
      </c>
      <c r="Q147" s="174">
        <v>0</v>
      </c>
      <c r="R147" s="174">
        <f>Q147*H147</f>
        <v>0</v>
      </c>
      <c r="S147" s="174">
        <v>0</v>
      </c>
      <c r="T147" s="175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176" t="s">
        <v>118</v>
      </c>
      <c r="AT147" s="176" t="s">
        <v>113</v>
      </c>
      <c r="AU147" s="176" t="s">
        <v>80</v>
      </c>
      <c r="AY147" s="18" t="s">
        <v>111</v>
      </c>
      <c r="BE147" s="177">
        <f>IF(N147="základní",J147,0)</f>
        <v>0</v>
      </c>
      <c r="BF147" s="177">
        <f>IF(N147="snížená",J147,0)</f>
        <v>0</v>
      </c>
      <c r="BG147" s="177">
        <f>IF(N147="zákl. přenesená",J147,0)</f>
        <v>0</v>
      </c>
      <c r="BH147" s="177">
        <f>IF(N147="sníž. přenesená",J147,0)</f>
        <v>0</v>
      </c>
      <c r="BI147" s="177">
        <f>IF(N147="nulová",J147,0)</f>
        <v>0</v>
      </c>
      <c r="BJ147" s="18" t="s">
        <v>78</v>
      </c>
      <c r="BK147" s="177">
        <f>ROUND(I147*H147,2)</f>
        <v>0</v>
      </c>
      <c r="BL147" s="18" t="s">
        <v>118</v>
      </c>
      <c r="BM147" s="176" t="s">
        <v>150</v>
      </c>
    </row>
    <row r="148" s="13" customFormat="1">
      <c r="A148" s="13"/>
      <c r="B148" s="178"/>
      <c r="C148" s="13"/>
      <c r="D148" s="179" t="s">
        <v>124</v>
      </c>
      <c r="E148" s="180" t="s">
        <v>1</v>
      </c>
      <c r="F148" s="181" t="s">
        <v>132</v>
      </c>
      <c r="G148" s="13"/>
      <c r="H148" s="180" t="s">
        <v>1</v>
      </c>
      <c r="I148" s="182"/>
      <c r="J148" s="13"/>
      <c r="K148" s="13"/>
      <c r="L148" s="178"/>
      <c r="M148" s="183"/>
      <c r="N148" s="184"/>
      <c r="O148" s="184"/>
      <c r="P148" s="184"/>
      <c r="Q148" s="184"/>
      <c r="R148" s="184"/>
      <c r="S148" s="184"/>
      <c r="T148" s="18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180" t="s">
        <v>124</v>
      </c>
      <c r="AU148" s="180" t="s">
        <v>80</v>
      </c>
      <c r="AV148" s="13" t="s">
        <v>78</v>
      </c>
      <c r="AW148" s="13" t="s">
        <v>30</v>
      </c>
      <c r="AX148" s="13" t="s">
        <v>73</v>
      </c>
      <c r="AY148" s="180" t="s">
        <v>111</v>
      </c>
    </row>
    <row r="149" s="13" customFormat="1">
      <c r="A149" s="13"/>
      <c r="B149" s="178"/>
      <c r="C149" s="13"/>
      <c r="D149" s="179" t="s">
        <v>124</v>
      </c>
      <c r="E149" s="180" t="s">
        <v>1</v>
      </c>
      <c r="F149" s="181" t="s">
        <v>133</v>
      </c>
      <c r="G149" s="13"/>
      <c r="H149" s="180" t="s">
        <v>1</v>
      </c>
      <c r="I149" s="182"/>
      <c r="J149" s="13"/>
      <c r="K149" s="13"/>
      <c r="L149" s="178"/>
      <c r="M149" s="183"/>
      <c r="N149" s="184"/>
      <c r="O149" s="184"/>
      <c r="P149" s="184"/>
      <c r="Q149" s="184"/>
      <c r="R149" s="184"/>
      <c r="S149" s="184"/>
      <c r="T149" s="18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80" t="s">
        <v>124</v>
      </c>
      <c r="AU149" s="180" t="s">
        <v>80</v>
      </c>
      <c r="AV149" s="13" t="s">
        <v>78</v>
      </c>
      <c r="AW149" s="13" t="s">
        <v>30</v>
      </c>
      <c r="AX149" s="13" t="s">
        <v>73</v>
      </c>
      <c r="AY149" s="180" t="s">
        <v>111</v>
      </c>
    </row>
    <row r="150" s="14" customFormat="1">
      <c r="A150" s="14"/>
      <c r="B150" s="186"/>
      <c r="C150" s="14"/>
      <c r="D150" s="179" t="s">
        <v>124</v>
      </c>
      <c r="E150" s="187" t="s">
        <v>1</v>
      </c>
      <c r="F150" s="188" t="s">
        <v>126</v>
      </c>
      <c r="G150" s="14"/>
      <c r="H150" s="189">
        <v>6</v>
      </c>
      <c r="I150" s="190"/>
      <c r="J150" s="14"/>
      <c r="K150" s="14"/>
      <c r="L150" s="186"/>
      <c r="M150" s="191"/>
      <c r="N150" s="192"/>
      <c r="O150" s="192"/>
      <c r="P150" s="192"/>
      <c r="Q150" s="192"/>
      <c r="R150" s="192"/>
      <c r="S150" s="192"/>
      <c r="T150" s="19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187" t="s">
        <v>124</v>
      </c>
      <c r="AU150" s="187" t="s">
        <v>80</v>
      </c>
      <c r="AV150" s="14" t="s">
        <v>80</v>
      </c>
      <c r="AW150" s="14" t="s">
        <v>30</v>
      </c>
      <c r="AX150" s="14" t="s">
        <v>73</v>
      </c>
      <c r="AY150" s="187" t="s">
        <v>111</v>
      </c>
    </row>
    <row r="151" s="13" customFormat="1">
      <c r="A151" s="13"/>
      <c r="B151" s="178"/>
      <c r="C151" s="13"/>
      <c r="D151" s="179" t="s">
        <v>124</v>
      </c>
      <c r="E151" s="180" t="s">
        <v>1</v>
      </c>
      <c r="F151" s="181" t="s">
        <v>134</v>
      </c>
      <c r="G151" s="13"/>
      <c r="H151" s="180" t="s">
        <v>1</v>
      </c>
      <c r="I151" s="182"/>
      <c r="J151" s="13"/>
      <c r="K151" s="13"/>
      <c r="L151" s="178"/>
      <c r="M151" s="183"/>
      <c r="N151" s="184"/>
      <c r="O151" s="184"/>
      <c r="P151" s="184"/>
      <c r="Q151" s="184"/>
      <c r="R151" s="184"/>
      <c r="S151" s="184"/>
      <c r="T151" s="18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180" t="s">
        <v>124</v>
      </c>
      <c r="AU151" s="180" t="s">
        <v>80</v>
      </c>
      <c r="AV151" s="13" t="s">
        <v>78</v>
      </c>
      <c r="AW151" s="13" t="s">
        <v>30</v>
      </c>
      <c r="AX151" s="13" t="s">
        <v>73</v>
      </c>
      <c r="AY151" s="180" t="s">
        <v>111</v>
      </c>
    </row>
    <row r="152" s="14" customFormat="1">
      <c r="A152" s="14"/>
      <c r="B152" s="186"/>
      <c r="C152" s="14"/>
      <c r="D152" s="179" t="s">
        <v>124</v>
      </c>
      <c r="E152" s="187" t="s">
        <v>1</v>
      </c>
      <c r="F152" s="188" t="s">
        <v>135</v>
      </c>
      <c r="G152" s="14"/>
      <c r="H152" s="189">
        <v>2.238</v>
      </c>
      <c r="I152" s="190"/>
      <c r="J152" s="14"/>
      <c r="K152" s="14"/>
      <c r="L152" s="186"/>
      <c r="M152" s="191"/>
      <c r="N152" s="192"/>
      <c r="O152" s="192"/>
      <c r="P152" s="192"/>
      <c r="Q152" s="192"/>
      <c r="R152" s="192"/>
      <c r="S152" s="192"/>
      <c r="T152" s="19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187" t="s">
        <v>124</v>
      </c>
      <c r="AU152" s="187" t="s">
        <v>80</v>
      </c>
      <c r="AV152" s="14" t="s">
        <v>80</v>
      </c>
      <c r="AW152" s="14" t="s">
        <v>30</v>
      </c>
      <c r="AX152" s="14" t="s">
        <v>73</v>
      </c>
      <c r="AY152" s="187" t="s">
        <v>111</v>
      </c>
    </row>
    <row r="153" s="13" customFormat="1">
      <c r="A153" s="13"/>
      <c r="B153" s="178"/>
      <c r="C153" s="13"/>
      <c r="D153" s="179" t="s">
        <v>124</v>
      </c>
      <c r="E153" s="180" t="s">
        <v>1</v>
      </c>
      <c r="F153" s="181" t="s">
        <v>136</v>
      </c>
      <c r="G153" s="13"/>
      <c r="H153" s="180" t="s">
        <v>1</v>
      </c>
      <c r="I153" s="182"/>
      <c r="J153" s="13"/>
      <c r="K153" s="13"/>
      <c r="L153" s="178"/>
      <c r="M153" s="183"/>
      <c r="N153" s="184"/>
      <c r="O153" s="184"/>
      <c r="P153" s="184"/>
      <c r="Q153" s="184"/>
      <c r="R153" s="184"/>
      <c r="S153" s="184"/>
      <c r="T153" s="18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80" t="s">
        <v>124</v>
      </c>
      <c r="AU153" s="180" t="s">
        <v>80</v>
      </c>
      <c r="AV153" s="13" t="s">
        <v>78</v>
      </c>
      <c r="AW153" s="13" t="s">
        <v>30</v>
      </c>
      <c r="AX153" s="13" t="s">
        <v>73</v>
      </c>
      <c r="AY153" s="180" t="s">
        <v>111</v>
      </c>
    </row>
    <row r="154" s="14" customFormat="1">
      <c r="A154" s="14"/>
      <c r="B154" s="186"/>
      <c r="C154" s="14"/>
      <c r="D154" s="179" t="s">
        <v>124</v>
      </c>
      <c r="E154" s="187" t="s">
        <v>1</v>
      </c>
      <c r="F154" s="188" t="s">
        <v>137</v>
      </c>
      <c r="G154" s="14"/>
      <c r="H154" s="189">
        <v>4.3040000000000003</v>
      </c>
      <c r="I154" s="190"/>
      <c r="J154" s="14"/>
      <c r="K154" s="14"/>
      <c r="L154" s="186"/>
      <c r="M154" s="191"/>
      <c r="N154" s="192"/>
      <c r="O154" s="192"/>
      <c r="P154" s="192"/>
      <c r="Q154" s="192"/>
      <c r="R154" s="192"/>
      <c r="S154" s="192"/>
      <c r="T154" s="19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187" t="s">
        <v>124</v>
      </c>
      <c r="AU154" s="187" t="s">
        <v>80</v>
      </c>
      <c r="AV154" s="14" t="s">
        <v>80</v>
      </c>
      <c r="AW154" s="14" t="s">
        <v>30</v>
      </c>
      <c r="AX154" s="14" t="s">
        <v>73</v>
      </c>
      <c r="AY154" s="187" t="s">
        <v>111</v>
      </c>
    </row>
    <row r="155" s="15" customFormat="1">
      <c r="A155" s="15"/>
      <c r="B155" s="194"/>
      <c r="C155" s="15"/>
      <c r="D155" s="179" t="s">
        <v>124</v>
      </c>
      <c r="E155" s="195" t="s">
        <v>1</v>
      </c>
      <c r="F155" s="196" t="s">
        <v>127</v>
      </c>
      <c r="G155" s="15"/>
      <c r="H155" s="197">
        <v>12.542</v>
      </c>
      <c r="I155" s="198"/>
      <c r="J155" s="15"/>
      <c r="K155" s="15"/>
      <c r="L155" s="194"/>
      <c r="M155" s="199"/>
      <c r="N155" s="200"/>
      <c r="O155" s="200"/>
      <c r="P155" s="200"/>
      <c r="Q155" s="200"/>
      <c r="R155" s="200"/>
      <c r="S155" s="200"/>
      <c r="T155" s="201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195" t="s">
        <v>124</v>
      </c>
      <c r="AU155" s="195" t="s">
        <v>80</v>
      </c>
      <c r="AV155" s="15" t="s">
        <v>118</v>
      </c>
      <c r="AW155" s="15" t="s">
        <v>30</v>
      </c>
      <c r="AX155" s="15" t="s">
        <v>78</v>
      </c>
      <c r="AY155" s="195" t="s">
        <v>111</v>
      </c>
    </row>
    <row r="156" s="2" customFormat="1" ht="24.15" customHeight="1">
      <c r="A156" s="37"/>
      <c r="B156" s="164"/>
      <c r="C156" s="165" t="s">
        <v>151</v>
      </c>
      <c r="D156" s="165" t="s">
        <v>113</v>
      </c>
      <c r="E156" s="166" t="s">
        <v>152</v>
      </c>
      <c r="F156" s="167" t="s">
        <v>153</v>
      </c>
      <c r="G156" s="168" t="s">
        <v>122</v>
      </c>
      <c r="H156" s="169">
        <v>4.3040000000000003</v>
      </c>
      <c r="I156" s="170"/>
      <c r="J156" s="171">
        <f>ROUND(I156*H156,2)</f>
        <v>0</v>
      </c>
      <c r="K156" s="167" t="s">
        <v>117</v>
      </c>
      <c r="L156" s="38"/>
      <c r="M156" s="172" t="s">
        <v>1</v>
      </c>
      <c r="N156" s="173" t="s">
        <v>38</v>
      </c>
      <c r="O156" s="76"/>
      <c r="P156" s="174">
        <f>O156*H156</f>
        <v>0</v>
      </c>
      <c r="Q156" s="174">
        <v>0</v>
      </c>
      <c r="R156" s="174">
        <f>Q156*H156</f>
        <v>0</v>
      </c>
      <c r="S156" s="174">
        <v>0</v>
      </c>
      <c r="T156" s="175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176" t="s">
        <v>118</v>
      </c>
      <c r="AT156" s="176" t="s">
        <v>113</v>
      </c>
      <c r="AU156" s="176" t="s">
        <v>80</v>
      </c>
      <c r="AY156" s="18" t="s">
        <v>111</v>
      </c>
      <c r="BE156" s="177">
        <f>IF(N156="základní",J156,0)</f>
        <v>0</v>
      </c>
      <c r="BF156" s="177">
        <f>IF(N156="snížená",J156,0)</f>
        <v>0</v>
      </c>
      <c r="BG156" s="177">
        <f>IF(N156="zákl. přenesená",J156,0)</f>
        <v>0</v>
      </c>
      <c r="BH156" s="177">
        <f>IF(N156="sníž. přenesená",J156,0)</f>
        <v>0</v>
      </c>
      <c r="BI156" s="177">
        <f>IF(N156="nulová",J156,0)</f>
        <v>0</v>
      </c>
      <c r="BJ156" s="18" t="s">
        <v>78</v>
      </c>
      <c r="BK156" s="177">
        <f>ROUND(I156*H156,2)</f>
        <v>0</v>
      </c>
      <c r="BL156" s="18" t="s">
        <v>118</v>
      </c>
      <c r="BM156" s="176" t="s">
        <v>154</v>
      </c>
    </row>
    <row r="157" s="13" customFormat="1">
      <c r="A157" s="13"/>
      <c r="B157" s="178"/>
      <c r="C157" s="13"/>
      <c r="D157" s="179" t="s">
        <v>124</v>
      </c>
      <c r="E157" s="180" t="s">
        <v>1</v>
      </c>
      <c r="F157" s="181" t="s">
        <v>125</v>
      </c>
      <c r="G157" s="13"/>
      <c r="H157" s="180" t="s">
        <v>1</v>
      </c>
      <c r="I157" s="182"/>
      <c r="J157" s="13"/>
      <c r="K157" s="13"/>
      <c r="L157" s="178"/>
      <c r="M157" s="183"/>
      <c r="N157" s="184"/>
      <c r="O157" s="184"/>
      <c r="P157" s="184"/>
      <c r="Q157" s="184"/>
      <c r="R157" s="184"/>
      <c r="S157" s="184"/>
      <c r="T157" s="18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0" t="s">
        <v>124</v>
      </c>
      <c r="AU157" s="180" t="s">
        <v>80</v>
      </c>
      <c r="AV157" s="13" t="s">
        <v>78</v>
      </c>
      <c r="AW157" s="13" t="s">
        <v>30</v>
      </c>
      <c r="AX157" s="13" t="s">
        <v>73</v>
      </c>
      <c r="AY157" s="180" t="s">
        <v>111</v>
      </c>
    </row>
    <row r="158" s="14" customFormat="1">
      <c r="A158" s="14"/>
      <c r="B158" s="186"/>
      <c r="C158" s="14"/>
      <c r="D158" s="179" t="s">
        <v>124</v>
      </c>
      <c r="E158" s="187" t="s">
        <v>1</v>
      </c>
      <c r="F158" s="188" t="s">
        <v>126</v>
      </c>
      <c r="G158" s="14"/>
      <c r="H158" s="189">
        <v>6</v>
      </c>
      <c r="I158" s="190"/>
      <c r="J158" s="14"/>
      <c r="K158" s="14"/>
      <c r="L158" s="186"/>
      <c r="M158" s="191"/>
      <c r="N158" s="192"/>
      <c r="O158" s="192"/>
      <c r="P158" s="192"/>
      <c r="Q158" s="192"/>
      <c r="R158" s="192"/>
      <c r="S158" s="192"/>
      <c r="T158" s="19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187" t="s">
        <v>124</v>
      </c>
      <c r="AU158" s="187" t="s">
        <v>80</v>
      </c>
      <c r="AV158" s="14" t="s">
        <v>80</v>
      </c>
      <c r="AW158" s="14" t="s">
        <v>30</v>
      </c>
      <c r="AX158" s="14" t="s">
        <v>73</v>
      </c>
      <c r="AY158" s="187" t="s">
        <v>111</v>
      </c>
    </row>
    <row r="159" s="14" customFormat="1">
      <c r="A159" s="14"/>
      <c r="B159" s="186"/>
      <c r="C159" s="14"/>
      <c r="D159" s="179" t="s">
        <v>124</v>
      </c>
      <c r="E159" s="187" t="s">
        <v>1</v>
      </c>
      <c r="F159" s="188" t="s">
        <v>146</v>
      </c>
      <c r="G159" s="14"/>
      <c r="H159" s="189">
        <v>-1.696</v>
      </c>
      <c r="I159" s="190"/>
      <c r="J159" s="14"/>
      <c r="K159" s="14"/>
      <c r="L159" s="186"/>
      <c r="M159" s="191"/>
      <c r="N159" s="192"/>
      <c r="O159" s="192"/>
      <c r="P159" s="192"/>
      <c r="Q159" s="192"/>
      <c r="R159" s="192"/>
      <c r="S159" s="192"/>
      <c r="T159" s="19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187" t="s">
        <v>124</v>
      </c>
      <c r="AU159" s="187" t="s">
        <v>80</v>
      </c>
      <c r="AV159" s="14" t="s">
        <v>80</v>
      </c>
      <c r="AW159" s="14" t="s">
        <v>30</v>
      </c>
      <c r="AX159" s="14" t="s">
        <v>73</v>
      </c>
      <c r="AY159" s="187" t="s">
        <v>111</v>
      </c>
    </row>
    <row r="160" s="15" customFormat="1">
      <c r="A160" s="15"/>
      <c r="B160" s="194"/>
      <c r="C160" s="15"/>
      <c r="D160" s="179" t="s">
        <v>124</v>
      </c>
      <c r="E160" s="195" t="s">
        <v>1</v>
      </c>
      <c r="F160" s="196" t="s">
        <v>127</v>
      </c>
      <c r="G160" s="15"/>
      <c r="H160" s="197">
        <v>4.3040000000000003</v>
      </c>
      <c r="I160" s="198"/>
      <c r="J160" s="15"/>
      <c r="K160" s="15"/>
      <c r="L160" s="194"/>
      <c r="M160" s="199"/>
      <c r="N160" s="200"/>
      <c r="O160" s="200"/>
      <c r="P160" s="200"/>
      <c r="Q160" s="200"/>
      <c r="R160" s="200"/>
      <c r="S160" s="200"/>
      <c r="T160" s="201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195" t="s">
        <v>124</v>
      </c>
      <c r="AU160" s="195" t="s">
        <v>80</v>
      </c>
      <c r="AV160" s="15" t="s">
        <v>118</v>
      </c>
      <c r="AW160" s="15" t="s">
        <v>30</v>
      </c>
      <c r="AX160" s="15" t="s">
        <v>78</v>
      </c>
      <c r="AY160" s="195" t="s">
        <v>111</v>
      </c>
    </row>
    <row r="161" s="2" customFormat="1" ht="24.15" customHeight="1">
      <c r="A161" s="37"/>
      <c r="B161" s="164"/>
      <c r="C161" s="165" t="s">
        <v>155</v>
      </c>
      <c r="D161" s="165" t="s">
        <v>113</v>
      </c>
      <c r="E161" s="166" t="s">
        <v>156</v>
      </c>
      <c r="F161" s="167" t="s">
        <v>157</v>
      </c>
      <c r="G161" s="168" t="s">
        <v>122</v>
      </c>
      <c r="H161" s="169">
        <v>0.93700000000000006</v>
      </c>
      <c r="I161" s="170"/>
      <c r="J161" s="171">
        <f>ROUND(I161*H161,2)</f>
        <v>0</v>
      </c>
      <c r="K161" s="167" t="s">
        <v>117</v>
      </c>
      <c r="L161" s="38"/>
      <c r="M161" s="172" t="s">
        <v>1</v>
      </c>
      <c r="N161" s="173" t="s">
        <v>38</v>
      </c>
      <c r="O161" s="76"/>
      <c r="P161" s="174">
        <f>O161*H161</f>
        <v>0</v>
      </c>
      <c r="Q161" s="174">
        <v>0</v>
      </c>
      <c r="R161" s="174">
        <f>Q161*H161</f>
        <v>0</v>
      </c>
      <c r="S161" s="174">
        <v>0</v>
      </c>
      <c r="T161" s="175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176" t="s">
        <v>118</v>
      </c>
      <c r="AT161" s="176" t="s">
        <v>113</v>
      </c>
      <c r="AU161" s="176" t="s">
        <v>80</v>
      </c>
      <c r="AY161" s="18" t="s">
        <v>111</v>
      </c>
      <c r="BE161" s="177">
        <f>IF(N161="základní",J161,0)</f>
        <v>0</v>
      </c>
      <c r="BF161" s="177">
        <f>IF(N161="snížená",J161,0)</f>
        <v>0</v>
      </c>
      <c r="BG161" s="177">
        <f>IF(N161="zákl. přenesená",J161,0)</f>
        <v>0</v>
      </c>
      <c r="BH161" s="177">
        <f>IF(N161="sníž. přenesená",J161,0)</f>
        <v>0</v>
      </c>
      <c r="BI161" s="177">
        <f>IF(N161="nulová",J161,0)</f>
        <v>0</v>
      </c>
      <c r="BJ161" s="18" t="s">
        <v>78</v>
      </c>
      <c r="BK161" s="177">
        <f>ROUND(I161*H161,2)</f>
        <v>0</v>
      </c>
      <c r="BL161" s="18" t="s">
        <v>118</v>
      </c>
      <c r="BM161" s="176" t="s">
        <v>158</v>
      </c>
    </row>
    <row r="162" s="13" customFormat="1">
      <c r="A162" s="13"/>
      <c r="B162" s="178"/>
      <c r="C162" s="13"/>
      <c r="D162" s="179" t="s">
        <v>124</v>
      </c>
      <c r="E162" s="180" t="s">
        <v>1</v>
      </c>
      <c r="F162" s="181" t="s">
        <v>159</v>
      </c>
      <c r="G162" s="13"/>
      <c r="H162" s="180" t="s">
        <v>1</v>
      </c>
      <c r="I162" s="182"/>
      <c r="J162" s="13"/>
      <c r="K162" s="13"/>
      <c r="L162" s="178"/>
      <c r="M162" s="183"/>
      <c r="N162" s="184"/>
      <c r="O162" s="184"/>
      <c r="P162" s="184"/>
      <c r="Q162" s="184"/>
      <c r="R162" s="184"/>
      <c r="S162" s="184"/>
      <c r="T162" s="18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180" t="s">
        <v>124</v>
      </c>
      <c r="AU162" s="180" t="s">
        <v>80</v>
      </c>
      <c r="AV162" s="13" t="s">
        <v>78</v>
      </c>
      <c r="AW162" s="13" t="s">
        <v>30</v>
      </c>
      <c r="AX162" s="13" t="s">
        <v>73</v>
      </c>
      <c r="AY162" s="180" t="s">
        <v>111</v>
      </c>
    </row>
    <row r="163" s="14" customFormat="1">
      <c r="A163" s="14"/>
      <c r="B163" s="186"/>
      <c r="C163" s="14"/>
      <c r="D163" s="179" t="s">
        <v>124</v>
      </c>
      <c r="E163" s="187" t="s">
        <v>1</v>
      </c>
      <c r="F163" s="188" t="s">
        <v>160</v>
      </c>
      <c r="G163" s="14"/>
      <c r="H163" s="189">
        <v>0.93700000000000006</v>
      </c>
      <c r="I163" s="190"/>
      <c r="J163" s="14"/>
      <c r="K163" s="14"/>
      <c r="L163" s="186"/>
      <c r="M163" s="191"/>
      <c r="N163" s="192"/>
      <c r="O163" s="192"/>
      <c r="P163" s="192"/>
      <c r="Q163" s="192"/>
      <c r="R163" s="192"/>
      <c r="S163" s="192"/>
      <c r="T163" s="19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187" t="s">
        <v>124</v>
      </c>
      <c r="AU163" s="187" t="s">
        <v>80</v>
      </c>
      <c r="AV163" s="14" t="s">
        <v>80</v>
      </c>
      <c r="AW163" s="14" t="s">
        <v>30</v>
      </c>
      <c r="AX163" s="14" t="s">
        <v>73</v>
      </c>
      <c r="AY163" s="187" t="s">
        <v>111</v>
      </c>
    </row>
    <row r="164" s="15" customFormat="1">
      <c r="A164" s="15"/>
      <c r="B164" s="194"/>
      <c r="C164" s="15"/>
      <c r="D164" s="179" t="s">
        <v>124</v>
      </c>
      <c r="E164" s="195" t="s">
        <v>1</v>
      </c>
      <c r="F164" s="196" t="s">
        <v>127</v>
      </c>
      <c r="G164" s="15"/>
      <c r="H164" s="197">
        <v>0.93700000000000006</v>
      </c>
      <c r="I164" s="198"/>
      <c r="J164" s="15"/>
      <c r="K164" s="15"/>
      <c r="L164" s="194"/>
      <c r="M164" s="199"/>
      <c r="N164" s="200"/>
      <c r="O164" s="200"/>
      <c r="P164" s="200"/>
      <c r="Q164" s="200"/>
      <c r="R164" s="200"/>
      <c r="S164" s="200"/>
      <c r="T164" s="201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195" t="s">
        <v>124</v>
      </c>
      <c r="AU164" s="195" t="s">
        <v>80</v>
      </c>
      <c r="AV164" s="15" t="s">
        <v>118</v>
      </c>
      <c r="AW164" s="15" t="s">
        <v>30</v>
      </c>
      <c r="AX164" s="15" t="s">
        <v>78</v>
      </c>
      <c r="AY164" s="195" t="s">
        <v>111</v>
      </c>
    </row>
    <row r="165" s="2" customFormat="1" ht="16.5" customHeight="1">
      <c r="A165" s="37"/>
      <c r="B165" s="164"/>
      <c r="C165" s="202" t="s">
        <v>161</v>
      </c>
      <c r="D165" s="202" t="s">
        <v>162</v>
      </c>
      <c r="E165" s="203" t="s">
        <v>163</v>
      </c>
      <c r="F165" s="204" t="s">
        <v>164</v>
      </c>
      <c r="G165" s="205" t="s">
        <v>165</v>
      </c>
      <c r="H165" s="206">
        <v>1.8740000000000001</v>
      </c>
      <c r="I165" s="207"/>
      <c r="J165" s="208">
        <f>ROUND(I165*H165,2)</f>
        <v>0</v>
      </c>
      <c r="K165" s="204" t="s">
        <v>117</v>
      </c>
      <c r="L165" s="209"/>
      <c r="M165" s="210" t="s">
        <v>1</v>
      </c>
      <c r="N165" s="211" t="s">
        <v>38</v>
      </c>
      <c r="O165" s="76"/>
      <c r="P165" s="174">
        <f>O165*H165</f>
        <v>0</v>
      </c>
      <c r="Q165" s="174">
        <v>1</v>
      </c>
      <c r="R165" s="174">
        <f>Q165*H165</f>
        <v>1.8740000000000001</v>
      </c>
      <c r="S165" s="174">
        <v>0</v>
      </c>
      <c r="T165" s="175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76" t="s">
        <v>155</v>
      </c>
      <c r="AT165" s="176" t="s">
        <v>162</v>
      </c>
      <c r="AU165" s="176" t="s">
        <v>80</v>
      </c>
      <c r="AY165" s="18" t="s">
        <v>111</v>
      </c>
      <c r="BE165" s="177">
        <f>IF(N165="základní",J165,0)</f>
        <v>0</v>
      </c>
      <c r="BF165" s="177">
        <f>IF(N165="snížená",J165,0)</f>
        <v>0</v>
      </c>
      <c r="BG165" s="177">
        <f>IF(N165="zákl. přenesená",J165,0)</f>
        <v>0</v>
      </c>
      <c r="BH165" s="177">
        <f>IF(N165="sníž. přenesená",J165,0)</f>
        <v>0</v>
      </c>
      <c r="BI165" s="177">
        <f>IF(N165="nulová",J165,0)</f>
        <v>0</v>
      </c>
      <c r="BJ165" s="18" t="s">
        <v>78</v>
      </c>
      <c r="BK165" s="177">
        <f>ROUND(I165*H165,2)</f>
        <v>0</v>
      </c>
      <c r="BL165" s="18" t="s">
        <v>118</v>
      </c>
      <c r="BM165" s="176" t="s">
        <v>166</v>
      </c>
    </row>
    <row r="166" s="14" customFormat="1">
      <c r="A166" s="14"/>
      <c r="B166" s="186"/>
      <c r="C166" s="14"/>
      <c r="D166" s="179" t="s">
        <v>124</v>
      </c>
      <c r="E166" s="14"/>
      <c r="F166" s="188" t="s">
        <v>167</v>
      </c>
      <c r="G166" s="14"/>
      <c r="H166" s="189">
        <v>1.8740000000000001</v>
      </c>
      <c r="I166" s="190"/>
      <c r="J166" s="14"/>
      <c r="K166" s="14"/>
      <c r="L166" s="186"/>
      <c r="M166" s="191"/>
      <c r="N166" s="192"/>
      <c r="O166" s="192"/>
      <c r="P166" s="192"/>
      <c r="Q166" s="192"/>
      <c r="R166" s="192"/>
      <c r="S166" s="192"/>
      <c r="T166" s="19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87" t="s">
        <v>124</v>
      </c>
      <c r="AU166" s="187" t="s">
        <v>80</v>
      </c>
      <c r="AV166" s="14" t="s">
        <v>80</v>
      </c>
      <c r="AW166" s="14" t="s">
        <v>3</v>
      </c>
      <c r="AX166" s="14" t="s">
        <v>78</v>
      </c>
      <c r="AY166" s="187" t="s">
        <v>111</v>
      </c>
    </row>
    <row r="167" s="12" customFormat="1" ht="22.8" customHeight="1">
      <c r="A167" s="12"/>
      <c r="B167" s="151"/>
      <c r="C167" s="12"/>
      <c r="D167" s="152" t="s">
        <v>72</v>
      </c>
      <c r="E167" s="162" t="s">
        <v>80</v>
      </c>
      <c r="F167" s="162" t="s">
        <v>168</v>
      </c>
      <c r="G167" s="12"/>
      <c r="H167" s="12"/>
      <c r="I167" s="154"/>
      <c r="J167" s="163">
        <f>BK167</f>
        <v>0</v>
      </c>
      <c r="K167" s="12"/>
      <c r="L167" s="151"/>
      <c r="M167" s="156"/>
      <c r="N167" s="157"/>
      <c r="O167" s="157"/>
      <c r="P167" s="158">
        <f>SUM(P168:P194)</f>
        <v>0</v>
      </c>
      <c r="Q167" s="157"/>
      <c r="R167" s="158">
        <f>SUM(R168:R194)</f>
        <v>0.57377999999999996</v>
      </c>
      <c r="S167" s="157"/>
      <c r="T167" s="159">
        <f>SUM(T168:T194)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152" t="s">
        <v>78</v>
      </c>
      <c r="AT167" s="160" t="s">
        <v>72</v>
      </c>
      <c r="AU167" s="160" t="s">
        <v>78</v>
      </c>
      <c r="AY167" s="152" t="s">
        <v>111</v>
      </c>
      <c r="BK167" s="161">
        <f>SUM(BK168:BK194)</f>
        <v>0</v>
      </c>
    </row>
    <row r="168" s="2" customFormat="1" ht="24.15" customHeight="1">
      <c r="A168" s="37"/>
      <c r="B168" s="164"/>
      <c r="C168" s="165" t="s">
        <v>169</v>
      </c>
      <c r="D168" s="165" t="s">
        <v>113</v>
      </c>
      <c r="E168" s="166" t="s">
        <v>170</v>
      </c>
      <c r="F168" s="167" t="s">
        <v>171</v>
      </c>
      <c r="G168" s="168" t="s">
        <v>172</v>
      </c>
      <c r="H168" s="169">
        <v>60</v>
      </c>
      <c r="I168" s="170"/>
      <c r="J168" s="171">
        <f>ROUND(I168*H168,2)</f>
        <v>0</v>
      </c>
      <c r="K168" s="167" t="s">
        <v>117</v>
      </c>
      <c r="L168" s="38"/>
      <c r="M168" s="172" t="s">
        <v>1</v>
      </c>
      <c r="N168" s="173" t="s">
        <v>38</v>
      </c>
      <c r="O168" s="76"/>
      <c r="P168" s="174">
        <f>O168*H168</f>
        <v>0</v>
      </c>
      <c r="Q168" s="174">
        <v>0.00058</v>
      </c>
      <c r="R168" s="174">
        <f>Q168*H168</f>
        <v>0.034799999999999998</v>
      </c>
      <c r="S168" s="174">
        <v>0</v>
      </c>
      <c r="T168" s="175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76" t="s">
        <v>118</v>
      </c>
      <c r="AT168" s="176" t="s">
        <v>113</v>
      </c>
      <c r="AU168" s="176" t="s">
        <v>80</v>
      </c>
      <c r="AY168" s="18" t="s">
        <v>111</v>
      </c>
      <c r="BE168" s="177">
        <f>IF(N168="základní",J168,0)</f>
        <v>0</v>
      </c>
      <c r="BF168" s="177">
        <f>IF(N168="snížená",J168,0)</f>
        <v>0</v>
      </c>
      <c r="BG168" s="177">
        <f>IF(N168="zákl. přenesená",J168,0)</f>
        <v>0</v>
      </c>
      <c r="BH168" s="177">
        <f>IF(N168="sníž. přenesená",J168,0)</f>
        <v>0</v>
      </c>
      <c r="BI168" s="177">
        <f>IF(N168="nulová",J168,0)</f>
        <v>0</v>
      </c>
      <c r="BJ168" s="18" t="s">
        <v>78</v>
      </c>
      <c r="BK168" s="177">
        <f>ROUND(I168*H168,2)</f>
        <v>0</v>
      </c>
      <c r="BL168" s="18" t="s">
        <v>118</v>
      </c>
      <c r="BM168" s="176" t="s">
        <v>173</v>
      </c>
    </row>
    <row r="169" s="14" customFormat="1">
      <c r="A169" s="14"/>
      <c r="B169" s="186"/>
      <c r="C169" s="14"/>
      <c r="D169" s="179" t="s">
        <v>124</v>
      </c>
      <c r="E169" s="187" t="s">
        <v>1</v>
      </c>
      <c r="F169" s="188" t="s">
        <v>174</v>
      </c>
      <c r="G169" s="14"/>
      <c r="H169" s="189">
        <v>60</v>
      </c>
      <c r="I169" s="190"/>
      <c r="J169" s="14"/>
      <c r="K169" s="14"/>
      <c r="L169" s="186"/>
      <c r="M169" s="191"/>
      <c r="N169" s="192"/>
      <c r="O169" s="192"/>
      <c r="P169" s="192"/>
      <c r="Q169" s="192"/>
      <c r="R169" s="192"/>
      <c r="S169" s="192"/>
      <c r="T169" s="19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187" t="s">
        <v>124</v>
      </c>
      <c r="AU169" s="187" t="s">
        <v>80</v>
      </c>
      <c r="AV169" s="14" t="s">
        <v>80</v>
      </c>
      <c r="AW169" s="14" t="s">
        <v>30</v>
      </c>
      <c r="AX169" s="14" t="s">
        <v>73</v>
      </c>
      <c r="AY169" s="187" t="s">
        <v>111</v>
      </c>
    </row>
    <row r="170" s="15" customFormat="1">
      <c r="A170" s="15"/>
      <c r="B170" s="194"/>
      <c r="C170" s="15"/>
      <c r="D170" s="179" t="s">
        <v>124</v>
      </c>
      <c r="E170" s="195" t="s">
        <v>1</v>
      </c>
      <c r="F170" s="196" t="s">
        <v>127</v>
      </c>
      <c r="G170" s="15"/>
      <c r="H170" s="197">
        <v>60</v>
      </c>
      <c r="I170" s="198"/>
      <c r="J170" s="15"/>
      <c r="K170" s="15"/>
      <c r="L170" s="194"/>
      <c r="M170" s="199"/>
      <c r="N170" s="200"/>
      <c r="O170" s="200"/>
      <c r="P170" s="200"/>
      <c r="Q170" s="200"/>
      <c r="R170" s="200"/>
      <c r="S170" s="200"/>
      <c r="T170" s="201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195" t="s">
        <v>124</v>
      </c>
      <c r="AU170" s="195" t="s">
        <v>80</v>
      </c>
      <c r="AV170" s="15" t="s">
        <v>118</v>
      </c>
      <c r="AW170" s="15" t="s">
        <v>30</v>
      </c>
      <c r="AX170" s="15" t="s">
        <v>78</v>
      </c>
      <c r="AY170" s="195" t="s">
        <v>111</v>
      </c>
    </row>
    <row r="171" s="2" customFormat="1" ht="24.15" customHeight="1">
      <c r="A171" s="37"/>
      <c r="B171" s="164"/>
      <c r="C171" s="165" t="s">
        <v>175</v>
      </c>
      <c r="D171" s="165" t="s">
        <v>113</v>
      </c>
      <c r="E171" s="166" t="s">
        <v>176</v>
      </c>
      <c r="F171" s="167" t="s">
        <v>177</v>
      </c>
      <c r="G171" s="168" t="s">
        <v>172</v>
      </c>
      <c r="H171" s="169">
        <v>58.5</v>
      </c>
      <c r="I171" s="170"/>
      <c r="J171" s="171">
        <f>ROUND(I171*H171,2)</f>
        <v>0</v>
      </c>
      <c r="K171" s="167" t="s">
        <v>117</v>
      </c>
      <c r="L171" s="38"/>
      <c r="M171" s="172" t="s">
        <v>1</v>
      </c>
      <c r="N171" s="173" t="s">
        <v>38</v>
      </c>
      <c r="O171" s="76"/>
      <c r="P171" s="174">
        <f>O171*H171</f>
        <v>0</v>
      </c>
      <c r="Q171" s="174">
        <v>0</v>
      </c>
      <c r="R171" s="174">
        <f>Q171*H171</f>
        <v>0</v>
      </c>
      <c r="S171" s="174">
        <v>0</v>
      </c>
      <c r="T171" s="175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76" t="s">
        <v>118</v>
      </c>
      <c r="AT171" s="176" t="s">
        <v>113</v>
      </c>
      <c r="AU171" s="176" t="s">
        <v>80</v>
      </c>
      <c r="AY171" s="18" t="s">
        <v>111</v>
      </c>
      <c r="BE171" s="177">
        <f>IF(N171="základní",J171,0)</f>
        <v>0</v>
      </c>
      <c r="BF171" s="177">
        <f>IF(N171="snížená",J171,0)</f>
        <v>0</v>
      </c>
      <c r="BG171" s="177">
        <f>IF(N171="zákl. přenesená",J171,0)</f>
        <v>0</v>
      </c>
      <c r="BH171" s="177">
        <f>IF(N171="sníž. přenesená",J171,0)</f>
        <v>0</v>
      </c>
      <c r="BI171" s="177">
        <f>IF(N171="nulová",J171,0)</f>
        <v>0</v>
      </c>
      <c r="BJ171" s="18" t="s">
        <v>78</v>
      </c>
      <c r="BK171" s="177">
        <f>ROUND(I171*H171,2)</f>
        <v>0</v>
      </c>
      <c r="BL171" s="18" t="s">
        <v>118</v>
      </c>
      <c r="BM171" s="176" t="s">
        <v>178</v>
      </c>
    </row>
    <row r="172" s="13" customFormat="1">
      <c r="A172" s="13"/>
      <c r="B172" s="178"/>
      <c r="C172" s="13"/>
      <c r="D172" s="179" t="s">
        <v>124</v>
      </c>
      <c r="E172" s="180" t="s">
        <v>1</v>
      </c>
      <c r="F172" s="181" t="s">
        <v>179</v>
      </c>
      <c r="G172" s="13"/>
      <c r="H172" s="180" t="s">
        <v>1</v>
      </c>
      <c r="I172" s="182"/>
      <c r="J172" s="13"/>
      <c r="K172" s="13"/>
      <c r="L172" s="178"/>
      <c r="M172" s="183"/>
      <c r="N172" s="184"/>
      <c r="O172" s="184"/>
      <c r="P172" s="184"/>
      <c r="Q172" s="184"/>
      <c r="R172" s="184"/>
      <c r="S172" s="184"/>
      <c r="T172" s="18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180" t="s">
        <v>124</v>
      </c>
      <c r="AU172" s="180" t="s">
        <v>80</v>
      </c>
      <c r="AV172" s="13" t="s">
        <v>78</v>
      </c>
      <c r="AW172" s="13" t="s">
        <v>30</v>
      </c>
      <c r="AX172" s="13" t="s">
        <v>73</v>
      </c>
      <c r="AY172" s="180" t="s">
        <v>111</v>
      </c>
    </row>
    <row r="173" s="14" customFormat="1">
      <c r="A173" s="14"/>
      <c r="B173" s="186"/>
      <c r="C173" s="14"/>
      <c r="D173" s="179" t="s">
        <v>124</v>
      </c>
      <c r="E173" s="187" t="s">
        <v>1</v>
      </c>
      <c r="F173" s="188" t="s">
        <v>180</v>
      </c>
      <c r="G173" s="14"/>
      <c r="H173" s="189">
        <v>58.5</v>
      </c>
      <c r="I173" s="190"/>
      <c r="J173" s="14"/>
      <c r="K173" s="14"/>
      <c r="L173" s="186"/>
      <c r="M173" s="191"/>
      <c r="N173" s="192"/>
      <c r="O173" s="192"/>
      <c r="P173" s="192"/>
      <c r="Q173" s="192"/>
      <c r="R173" s="192"/>
      <c r="S173" s="192"/>
      <c r="T173" s="19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187" t="s">
        <v>124</v>
      </c>
      <c r="AU173" s="187" t="s">
        <v>80</v>
      </c>
      <c r="AV173" s="14" t="s">
        <v>80</v>
      </c>
      <c r="AW173" s="14" t="s">
        <v>30</v>
      </c>
      <c r="AX173" s="14" t="s">
        <v>73</v>
      </c>
      <c r="AY173" s="187" t="s">
        <v>111</v>
      </c>
    </row>
    <row r="174" s="15" customFormat="1">
      <c r="A174" s="15"/>
      <c r="B174" s="194"/>
      <c r="C174" s="15"/>
      <c r="D174" s="179" t="s">
        <v>124</v>
      </c>
      <c r="E174" s="195" t="s">
        <v>1</v>
      </c>
      <c r="F174" s="196" t="s">
        <v>127</v>
      </c>
      <c r="G174" s="15"/>
      <c r="H174" s="197">
        <v>58.5</v>
      </c>
      <c r="I174" s="198"/>
      <c r="J174" s="15"/>
      <c r="K174" s="15"/>
      <c r="L174" s="194"/>
      <c r="M174" s="199"/>
      <c r="N174" s="200"/>
      <c r="O174" s="200"/>
      <c r="P174" s="200"/>
      <c r="Q174" s="200"/>
      <c r="R174" s="200"/>
      <c r="S174" s="200"/>
      <c r="T174" s="201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195" t="s">
        <v>124</v>
      </c>
      <c r="AU174" s="195" t="s">
        <v>80</v>
      </c>
      <c r="AV174" s="15" t="s">
        <v>118</v>
      </c>
      <c r="AW174" s="15" t="s">
        <v>30</v>
      </c>
      <c r="AX174" s="15" t="s">
        <v>78</v>
      </c>
      <c r="AY174" s="195" t="s">
        <v>111</v>
      </c>
    </row>
    <row r="175" s="2" customFormat="1" ht="16.5" customHeight="1">
      <c r="A175" s="37"/>
      <c r="B175" s="164"/>
      <c r="C175" s="202" t="s">
        <v>8</v>
      </c>
      <c r="D175" s="202" t="s">
        <v>162</v>
      </c>
      <c r="E175" s="203" t="s">
        <v>181</v>
      </c>
      <c r="F175" s="204" t="s">
        <v>182</v>
      </c>
      <c r="G175" s="205" t="s">
        <v>172</v>
      </c>
      <c r="H175" s="206">
        <v>36</v>
      </c>
      <c r="I175" s="207"/>
      <c r="J175" s="208">
        <f>ROUND(I175*H175,2)</f>
        <v>0</v>
      </c>
      <c r="K175" s="204" t="s">
        <v>1</v>
      </c>
      <c r="L175" s="209"/>
      <c r="M175" s="210" t="s">
        <v>1</v>
      </c>
      <c r="N175" s="211" t="s">
        <v>38</v>
      </c>
      <c r="O175" s="76"/>
      <c r="P175" s="174">
        <f>O175*H175</f>
        <v>0</v>
      </c>
      <c r="Q175" s="174">
        <v>0</v>
      </c>
      <c r="R175" s="174">
        <f>Q175*H175</f>
        <v>0</v>
      </c>
      <c r="S175" s="174">
        <v>0</v>
      </c>
      <c r="T175" s="175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176" t="s">
        <v>155</v>
      </c>
      <c r="AT175" s="176" t="s">
        <v>162</v>
      </c>
      <c r="AU175" s="176" t="s">
        <v>80</v>
      </c>
      <c r="AY175" s="18" t="s">
        <v>111</v>
      </c>
      <c r="BE175" s="177">
        <f>IF(N175="základní",J175,0)</f>
        <v>0</v>
      </c>
      <c r="BF175" s="177">
        <f>IF(N175="snížená",J175,0)</f>
        <v>0</v>
      </c>
      <c r="BG175" s="177">
        <f>IF(N175="zákl. přenesená",J175,0)</f>
        <v>0</v>
      </c>
      <c r="BH175" s="177">
        <f>IF(N175="sníž. přenesená",J175,0)</f>
        <v>0</v>
      </c>
      <c r="BI175" s="177">
        <f>IF(N175="nulová",J175,0)</f>
        <v>0</v>
      </c>
      <c r="BJ175" s="18" t="s">
        <v>78</v>
      </c>
      <c r="BK175" s="177">
        <f>ROUND(I175*H175,2)</f>
        <v>0</v>
      </c>
      <c r="BL175" s="18" t="s">
        <v>118</v>
      </c>
      <c r="BM175" s="176" t="s">
        <v>183</v>
      </c>
    </row>
    <row r="176" s="13" customFormat="1">
      <c r="A176" s="13"/>
      <c r="B176" s="178"/>
      <c r="C176" s="13"/>
      <c r="D176" s="179" t="s">
        <v>124</v>
      </c>
      <c r="E176" s="180" t="s">
        <v>1</v>
      </c>
      <c r="F176" s="181" t="s">
        <v>184</v>
      </c>
      <c r="G176" s="13"/>
      <c r="H176" s="180" t="s">
        <v>1</v>
      </c>
      <c r="I176" s="182"/>
      <c r="J176" s="13"/>
      <c r="K176" s="13"/>
      <c r="L176" s="178"/>
      <c r="M176" s="183"/>
      <c r="N176" s="184"/>
      <c r="O176" s="184"/>
      <c r="P176" s="184"/>
      <c r="Q176" s="184"/>
      <c r="R176" s="184"/>
      <c r="S176" s="184"/>
      <c r="T176" s="18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180" t="s">
        <v>124</v>
      </c>
      <c r="AU176" s="180" t="s">
        <v>80</v>
      </c>
      <c r="AV176" s="13" t="s">
        <v>78</v>
      </c>
      <c r="AW176" s="13" t="s">
        <v>30</v>
      </c>
      <c r="AX176" s="13" t="s">
        <v>73</v>
      </c>
      <c r="AY176" s="180" t="s">
        <v>111</v>
      </c>
    </row>
    <row r="177" s="14" customFormat="1">
      <c r="A177" s="14"/>
      <c r="B177" s="186"/>
      <c r="C177" s="14"/>
      <c r="D177" s="179" t="s">
        <v>124</v>
      </c>
      <c r="E177" s="187" t="s">
        <v>1</v>
      </c>
      <c r="F177" s="188" t="s">
        <v>185</v>
      </c>
      <c r="G177" s="14"/>
      <c r="H177" s="189">
        <v>36</v>
      </c>
      <c r="I177" s="190"/>
      <c r="J177" s="14"/>
      <c r="K177" s="14"/>
      <c r="L177" s="186"/>
      <c r="M177" s="191"/>
      <c r="N177" s="192"/>
      <c r="O177" s="192"/>
      <c r="P177" s="192"/>
      <c r="Q177" s="192"/>
      <c r="R177" s="192"/>
      <c r="S177" s="192"/>
      <c r="T177" s="19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187" t="s">
        <v>124</v>
      </c>
      <c r="AU177" s="187" t="s">
        <v>80</v>
      </c>
      <c r="AV177" s="14" t="s">
        <v>80</v>
      </c>
      <c r="AW177" s="14" t="s">
        <v>30</v>
      </c>
      <c r="AX177" s="14" t="s">
        <v>73</v>
      </c>
      <c r="AY177" s="187" t="s">
        <v>111</v>
      </c>
    </row>
    <row r="178" s="15" customFormat="1">
      <c r="A178" s="15"/>
      <c r="B178" s="194"/>
      <c r="C178" s="15"/>
      <c r="D178" s="179" t="s">
        <v>124</v>
      </c>
      <c r="E178" s="195" t="s">
        <v>1</v>
      </c>
      <c r="F178" s="196" t="s">
        <v>127</v>
      </c>
      <c r="G178" s="15"/>
      <c r="H178" s="197">
        <v>36</v>
      </c>
      <c r="I178" s="198"/>
      <c r="J178" s="15"/>
      <c r="K178" s="15"/>
      <c r="L178" s="194"/>
      <c r="M178" s="199"/>
      <c r="N178" s="200"/>
      <c r="O178" s="200"/>
      <c r="P178" s="200"/>
      <c r="Q178" s="200"/>
      <c r="R178" s="200"/>
      <c r="S178" s="200"/>
      <c r="T178" s="201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195" t="s">
        <v>124</v>
      </c>
      <c r="AU178" s="195" t="s">
        <v>80</v>
      </c>
      <c r="AV178" s="15" t="s">
        <v>118</v>
      </c>
      <c r="AW178" s="15" t="s">
        <v>30</v>
      </c>
      <c r="AX178" s="15" t="s">
        <v>78</v>
      </c>
      <c r="AY178" s="195" t="s">
        <v>111</v>
      </c>
    </row>
    <row r="179" s="2" customFormat="1" ht="21.75" customHeight="1">
      <c r="A179" s="37"/>
      <c r="B179" s="164"/>
      <c r="C179" s="202" t="s">
        <v>186</v>
      </c>
      <c r="D179" s="202" t="s">
        <v>162</v>
      </c>
      <c r="E179" s="203" t="s">
        <v>187</v>
      </c>
      <c r="F179" s="204" t="s">
        <v>188</v>
      </c>
      <c r="G179" s="205" t="s">
        <v>172</v>
      </c>
      <c r="H179" s="206">
        <v>24</v>
      </c>
      <c r="I179" s="207"/>
      <c r="J179" s="208">
        <f>ROUND(I179*H179,2)</f>
        <v>0</v>
      </c>
      <c r="K179" s="204" t="s">
        <v>1</v>
      </c>
      <c r="L179" s="209"/>
      <c r="M179" s="210" t="s">
        <v>1</v>
      </c>
      <c r="N179" s="211" t="s">
        <v>38</v>
      </c>
      <c r="O179" s="76"/>
      <c r="P179" s="174">
        <f>O179*H179</f>
        <v>0</v>
      </c>
      <c r="Q179" s="174">
        <v>0</v>
      </c>
      <c r="R179" s="174">
        <f>Q179*H179</f>
        <v>0</v>
      </c>
      <c r="S179" s="174">
        <v>0</v>
      </c>
      <c r="T179" s="175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176" t="s">
        <v>155</v>
      </c>
      <c r="AT179" s="176" t="s">
        <v>162</v>
      </c>
      <c r="AU179" s="176" t="s">
        <v>80</v>
      </c>
      <c r="AY179" s="18" t="s">
        <v>111</v>
      </c>
      <c r="BE179" s="177">
        <f>IF(N179="základní",J179,0)</f>
        <v>0</v>
      </c>
      <c r="BF179" s="177">
        <f>IF(N179="snížená",J179,0)</f>
        <v>0</v>
      </c>
      <c r="BG179" s="177">
        <f>IF(N179="zákl. přenesená",J179,0)</f>
        <v>0</v>
      </c>
      <c r="BH179" s="177">
        <f>IF(N179="sníž. přenesená",J179,0)</f>
        <v>0</v>
      </c>
      <c r="BI179" s="177">
        <f>IF(N179="nulová",J179,0)</f>
        <v>0</v>
      </c>
      <c r="BJ179" s="18" t="s">
        <v>78</v>
      </c>
      <c r="BK179" s="177">
        <f>ROUND(I179*H179,2)</f>
        <v>0</v>
      </c>
      <c r="BL179" s="18" t="s">
        <v>118</v>
      </c>
      <c r="BM179" s="176" t="s">
        <v>189</v>
      </c>
    </row>
    <row r="180" s="13" customFormat="1">
      <c r="A180" s="13"/>
      <c r="B180" s="178"/>
      <c r="C180" s="13"/>
      <c r="D180" s="179" t="s">
        <v>124</v>
      </c>
      <c r="E180" s="180" t="s">
        <v>1</v>
      </c>
      <c r="F180" s="181" t="s">
        <v>184</v>
      </c>
      <c r="G180" s="13"/>
      <c r="H180" s="180" t="s">
        <v>1</v>
      </c>
      <c r="I180" s="182"/>
      <c r="J180" s="13"/>
      <c r="K180" s="13"/>
      <c r="L180" s="178"/>
      <c r="M180" s="183"/>
      <c r="N180" s="184"/>
      <c r="O180" s="184"/>
      <c r="P180" s="184"/>
      <c r="Q180" s="184"/>
      <c r="R180" s="184"/>
      <c r="S180" s="184"/>
      <c r="T180" s="18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0" t="s">
        <v>124</v>
      </c>
      <c r="AU180" s="180" t="s">
        <v>80</v>
      </c>
      <c r="AV180" s="13" t="s">
        <v>78</v>
      </c>
      <c r="AW180" s="13" t="s">
        <v>30</v>
      </c>
      <c r="AX180" s="13" t="s">
        <v>73</v>
      </c>
      <c r="AY180" s="180" t="s">
        <v>111</v>
      </c>
    </row>
    <row r="181" s="14" customFormat="1">
      <c r="A181" s="14"/>
      <c r="B181" s="186"/>
      <c r="C181" s="14"/>
      <c r="D181" s="179" t="s">
        <v>124</v>
      </c>
      <c r="E181" s="187" t="s">
        <v>1</v>
      </c>
      <c r="F181" s="188" t="s">
        <v>190</v>
      </c>
      <c r="G181" s="14"/>
      <c r="H181" s="189">
        <v>24</v>
      </c>
      <c r="I181" s="190"/>
      <c r="J181" s="14"/>
      <c r="K181" s="14"/>
      <c r="L181" s="186"/>
      <c r="M181" s="191"/>
      <c r="N181" s="192"/>
      <c r="O181" s="192"/>
      <c r="P181" s="192"/>
      <c r="Q181" s="192"/>
      <c r="R181" s="192"/>
      <c r="S181" s="192"/>
      <c r="T181" s="19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187" t="s">
        <v>124</v>
      </c>
      <c r="AU181" s="187" t="s">
        <v>80</v>
      </c>
      <c r="AV181" s="14" t="s">
        <v>80</v>
      </c>
      <c r="AW181" s="14" t="s">
        <v>30</v>
      </c>
      <c r="AX181" s="14" t="s">
        <v>73</v>
      </c>
      <c r="AY181" s="187" t="s">
        <v>111</v>
      </c>
    </row>
    <row r="182" s="15" customFormat="1">
      <c r="A182" s="15"/>
      <c r="B182" s="194"/>
      <c r="C182" s="15"/>
      <c r="D182" s="179" t="s">
        <v>124</v>
      </c>
      <c r="E182" s="195" t="s">
        <v>1</v>
      </c>
      <c r="F182" s="196" t="s">
        <v>127</v>
      </c>
      <c r="G182" s="15"/>
      <c r="H182" s="197">
        <v>24</v>
      </c>
      <c r="I182" s="198"/>
      <c r="J182" s="15"/>
      <c r="K182" s="15"/>
      <c r="L182" s="194"/>
      <c r="M182" s="199"/>
      <c r="N182" s="200"/>
      <c r="O182" s="200"/>
      <c r="P182" s="200"/>
      <c r="Q182" s="200"/>
      <c r="R182" s="200"/>
      <c r="S182" s="200"/>
      <c r="T182" s="201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195" t="s">
        <v>124</v>
      </c>
      <c r="AU182" s="195" t="s">
        <v>80</v>
      </c>
      <c r="AV182" s="15" t="s">
        <v>118</v>
      </c>
      <c r="AW182" s="15" t="s">
        <v>30</v>
      </c>
      <c r="AX182" s="15" t="s">
        <v>78</v>
      </c>
      <c r="AY182" s="195" t="s">
        <v>111</v>
      </c>
    </row>
    <row r="183" s="2" customFormat="1" ht="16.5" customHeight="1">
      <c r="A183" s="37"/>
      <c r="B183" s="164"/>
      <c r="C183" s="202" t="s">
        <v>191</v>
      </c>
      <c r="D183" s="202" t="s">
        <v>162</v>
      </c>
      <c r="E183" s="203" t="s">
        <v>192</v>
      </c>
      <c r="F183" s="204" t="s">
        <v>193</v>
      </c>
      <c r="G183" s="205" t="s">
        <v>194</v>
      </c>
      <c r="H183" s="206">
        <v>1</v>
      </c>
      <c r="I183" s="207"/>
      <c r="J183" s="208">
        <f>ROUND(I183*H183,2)</f>
        <v>0</v>
      </c>
      <c r="K183" s="204" t="s">
        <v>1</v>
      </c>
      <c r="L183" s="209"/>
      <c r="M183" s="210" t="s">
        <v>1</v>
      </c>
      <c r="N183" s="211" t="s">
        <v>38</v>
      </c>
      <c r="O183" s="76"/>
      <c r="P183" s="174">
        <f>O183*H183</f>
        <v>0</v>
      </c>
      <c r="Q183" s="174">
        <v>0</v>
      </c>
      <c r="R183" s="174">
        <f>Q183*H183</f>
        <v>0</v>
      </c>
      <c r="S183" s="174">
        <v>0</v>
      </c>
      <c r="T183" s="175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76" t="s">
        <v>155</v>
      </c>
      <c r="AT183" s="176" t="s">
        <v>162</v>
      </c>
      <c r="AU183" s="176" t="s">
        <v>80</v>
      </c>
      <c r="AY183" s="18" t="s">
        <v>111</v>
      </c>
      <c r="BE183" s="177">
        <f>IF(N183="základní",J183,0)</f>
        <v>0</v>
      </c>
      <c r="BF183" s="177">
        <f>IF(N183="snížená",J183,0)</f>
        <v>0</v>
      </c>
      <c r="BG183" s="177">
        <f>IF(N183="zákl. přenesená",J183,0)</f>
        <v>0</v>
      </c>
      <c r="BH183" s="177">
        <f>IF(N183="sníž. přenesená",J183,0)</f>
        <v>0</v>
      </c>
      <c r="BI183" s="177">
        <f>IF(N183="nulová",J183,0)</f>
        <v>0</v>
      </c>
      <c r="BJ183" s="18" t="s">
        <v>78</v>
      </c>
      <c r="BK183" s="177">
        <f>ROUND(I183*H183,2)</f>
        <v>0</v>
      </c>
      <c r="BL183" s="18" t="s">
        <v>118</v>
      </c>
      <c r="BM183" s="176" t="s">
        <v>195</v>
      </c>
    </row>
    <row r="184" s="2" customFormat="1" ht="24.15" customHeight="1">
      <c r="A184" s="37"/>
      <c r="B184" s="164"/>
      <c r="C184" s="165" t="s">
        <v>196</v>
      </c>
      <c r="D184" s="165" t="s">
        <v>113</v>
      </c>
      <c r="E184" s="166" t="s">
        <v>197</v>
      </c>
      <c r="F184" s="167" t="s">
        <v>198</v>
      </c>
      <c r="G184" s="168" t="s">
        <v>172</v>
      </c>
      <c r="H184" s="169">
        <v>6</v>
      </c>
      <c r="I184" s="170"/>
      <c r="J184" s="171">
        <f>ROUND(I184*H184,2)</f>
        <v>0</v>
      </c>
      <c r="K184" s="167" t="s">
        <v>117</v>
      </c>
      <c r="L184" s="38"/>
      <c r="M184" s="172" t="s">
        <v>1</v>
      </c>
      <c r="N184" s="173" t="s">
        <v>38</v>
      </c>
      <c r="O184" s="76"/>
      <c r="P184" s="174">
        <f>O184*H184</f>
        <v>0</v>
      </c>
      <c r="Q184" s="174">
        <v>0</v>
      </c>
      <c r="R184" s="174">
        <f>Q184*H184</f>
        <v>0</v>
      </c>
      <c r="S184" s="174">
        <v>0</v>
      </c>
      <c r="T184" s="175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76" t="s">
        <v>118</v>
      </c>
      <c r="AT184" s="176" t="s">
        <v>113</v>
      </c>
      <c r="AU184" s="176" t="s">
        <v>80</v>
      </c>
      <c r="AY184" s="18" t="s">
        <v>111</v>
      </c>
      <c r="BE184" s="177">
        <f>IF(N184="základní",J184,0)</f>
        <v>0</v>
      </c>
      <c r="BF184" s="177">
        <f>IF(N184="snížená",J184,0)</f>
        <v>0</v>
      </c>
      <c r="BG184" s="177">
        <f>IF(N184="zákl. přenesená",J184,0)</f>
        <v>0</v>
      </c>
      <c r="BH184" s="177">
        <f>IF(N184="sníž. přenesená",J184,0)</f>
        <v>0</v>
      </c>
      <c r="BI184" s="177">
        <f>IF(N184="nulová",J184,0)</f>
        <v>0</v>
      </c>
      <c r="BJ184" s="18" t="s">
        <v>78</v>
      </c>
      <c r="BK184" s="177">
        <f>ROUND(I184*H184,2)</f>
        <v>0</v>
      </c>
      <c r="BL184" s="18" t="s">
        <v>118</v>
      </c>
      <c r="BM184" s="176" t="s">
        <v>199</v>
      </c>
    </row>
    <row r="185" s="2" customFormat="1" ht="24.15" customHeight="1">
      <c r="A185" s="37"/>
      <c r="B185" s="164"/>
      <c r="C185" s="202" t="s">
        <v>200</v>
      </c>
      <c r="D185" s="202" t="s">
        <v>162</v>
      </c>
      <c r="E185" s="203" t="s">
        <v>201</v>
      </c>
      <c r="F185" s="204" t="s">
        <v>202</v>
      </c>
      <c r="G185" s="205" t="s">
        <v>172</v>
      </c>
      <c r="H185" s="206">
        <v>6</v>
      </c>
      <c r="I185" s="207"/>
      <c r="J185" s="208">
        <f>ROUND(I185*H185,2)</f>
        <v>0</v>
      </c>
      <c r="K185" s="204" t="s">
        <v>117</v>
      </c>
      <c r="L185" s="209"/>
      <c r="M185" s="210" t="s">
        <v>1</v>
      </c>
      <c r="N185" s="211" t="s">
        <v>38</v>
      </c>
      <c r="O185" s="76"/>
      <c r="P185" s="174">
        <f>O185*H185</f>
        <v>0</v>
      </c>
      <c r="Q185" s="174">
        <v>0.033050000000000003</v>
      </c>
      <c r="R185" s="174">
        <f>Q185*H185</f>
        <v>0.19830000000000003</v>
      </c>
      <c r="S185" s="174">
        <v>0</v>
      </c>
      <c r="T185" s="175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76" t="s">
        <v>155</v>
      </c>
      <c r="AT185" s="176" t="s">
        <v>162</v>
      </c>
      <c r="AU185" s="176" t="s">
        <v>80</v>
      </c>
      <c r="AY185" s="18" t="s">
        <v>111</v>
      </c>
      <c r="BE185" s="177">
        <f>IF(N185="základní",J185,0)</f>
        <v>0</v>
      </c>
      <c r="BF185" s="177">
        <f>IF(N185="snížená",J185,0)</f>
        <v>0</v>
      </c>
      <c r="BG185" s="177">
        <f>IF(N185="zákl. přenesená",J185,0)</f>
        <v>0</v>
      </c>
      <c r="BH185" s="177">
        <f>IF(N185="sníž. přenesená",J185,0)</f>
        <v>0</v>
      </c>
      <c r="BI185" s="177">
        <f>IF(N185="nulová",J185,0)</f>
        <v>0</v>
      </c>
      <c r="BJ185" s="18" t="s">
        <v>78</v>
      </c>
      <c r="BK185" s="177">
        <f>ROUND(I185*H185,2)</f>
        <v>0</v>
      </c>
      <c r="BL185" s="18" t="s">
        <v>118</v>
      </c>
      <c r="BM185" s="176" t="s">
        <v>203</v>
      </c>
    </row>
    <row r="186" s="2" customFormat="1" ht="33" customHeight="1">
      <c r="A186" s="37"/>
      <c r="B186" s="164"/>
      <c r="C186" s="165" t="s">
        <v>204</v>
      </c>
      <c r="D186" s="165" t="s">
        <v>113</v>
      </c>
      <c r="E186" s="166" t="s">
        <v>205</v>
      </c>
      <c r="F186" s="167" t="s">
        <v>206</v>
      </c>
      <c r="G186" s="168" t="s">
        <v>122</v>
      </c>
      <c r="H186" s="169">
        <v>0.099000000000000005</v>
      </c>
      <c r="I186" s="170"/>
      <c r="J186" s="171">
        <f>ROUND(I186*H186,2)</f>
        <v>0</v>
      </c>
      <c r="K186" s="167" t="s">
        <v>117</v>
      </c>
      <c r="L186" s="38"/>
      <c r="M186" s="172" t="s">
        <v>1</v>
      </c>
      <c r="N186" s="173" t="s">
        <v>38</v>
      </c>
      <c r="O186" s="76"/>
      <c r="P186" s="174">
        <f>O186*H186</f>
        <v>0</v>
      </c>
      <c r="Q186" s="174">
        <v>0</v>
      </c>
      <c r="R186" s="174">
        <f>Q186*H186</f>
        <v>0</v>
      </c>
      <c r="S186" s="174">
        <v>0</v>
      </c>
      <c r="T186" s="175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176" t="s">
        <v>118</v>
      </c>
      <c r="AT186" s="176" t="s">
        <v>113</v>
      </c>
      <c r="AU186" s="176" t="s">
        <v>80</v>
      </c>
      <c r="AY186" s="18" t="s">
        <v>111</v>
      </c>
      <c r="BE186" s="177">
        <f>IF(N186="základní",J186,0)</f>
        <v>0</v>
      </c>
      <c r="BF186" s="177">
        <f>IF(N186="snížená",J186,0)</f>
        <v>0</v>
      </c>
      <c r="BG186" s="177">
        <f>IF(N186="zákl. přenesená",J186,0)</f>
        <v>0</v>
      </c>
      <c r="BH186" s="177">
        <f>IF(N186="sníž. přenesená",J186,0)</f>
        <v>0</v>
      </c>
      <c r="BI186" s="177">
        <f>IF(N186="nulová",J186,0)</f>
        <v>0</v>
      </c>
      <c r="BJ186" s="18" t="s">
        <v>78</v>
      </c>
      <c r="BK186" s="177">
        <f>ROUND(I186*H186,2)</f>
        <v>0</v>
      </c>
      <c r="BL186" s="18" t="s">
        <v>118</v>
      </c>
      <c r="BM186" s="176" t="s">
        <v>207</v>
      </c>
    </row>
    <row r="187" s="13" customFormat="1">
      <c r="A187" s="13"/>
      <c r="B187" s="178"/>
      <c r="C187" s="13"/>
      <c r="D187" s="179" t="s">
        <v>124</v>
      </c>
      <c r="E187" s="180" t="s">
        <v>1</v>
      </c>
      <c r="F187" s="181" t="s">
        <v>208</v>
      </c>
      <c r="G187" s="13"/>
      <c r="H187" s="180" t="s">
        <v>1</v>
      </c>
      <c r="I187" s="182"/>
      <c r="J187" s="13"/>
      <c r="K187" s="13"/>
      <c r="L187" s="178"/>
      <c r="M187" s="183"/>
      <c r="N187" s="184"/>
      <c r="O187" s="184"/>
      <c r="P187" s="184"/>
      <c r="Q187" s="184"/>
      <c r="R187" s="184"/>
      <c r="S187" s="184"/>
      <c r="T187" s="18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180" t="s">
        <v>124</v>
      </c>
      <c r="AU187" s="180" t="s">
        <v>80</v>
      </c>
      <c r="AV187" s="13" t="s">
        <v>78</v>
      </c>
      <c r="AW187" s="13" t="s">
        <v>30</v>
      </c>
      <c r="AX187" s="13" t="s">
        <v>73</v>
      </c>
      <c r="AY187" s="180" t="s">
        <v>111</v>
      </c>
    </row>
    <row r="188" s="14" customFormat="1">
      <c r="A188" s="14"/>
      <c r="B188" s="186"/>
      <c r="C188" s="14"/>
      <c r="D188" s="179" t="s">
        <v>124</v>
      </c>
      <c r="E188" s="187" t="s">
        <v>1</v>
      </c>
      <c r="F188" s="188" t="s">
        <v>209</v>
      </c>
      <c r="G188" s="14"/>
      <c r="H188" s="189">
        <v>0.16800000000000001</v>
      </c>
      <c r="I188" s="190"/>
      <c r="J188" s="14"/>
      <c r="K188" s="14"/>
      <c r="L188" s="186"/>
      <c r="M188" s="191"/>
      <c r="N188" s="192"/>
      <c r="O188" s="192"/>
      <c r="P188" s="192"/>
      <c r="Q188" s="192"/>
      <c r="R188" s="192"/>
      <c r="S188" s="192"/>
      <c r="T188" s="19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187" t="s">
        <v>124</v>
      </c>
      <c r="AU188" s="187" t="s">
        <v>80</v>
      </c>
      <c r="AV188" s="14" t="s">
        <v>80</v>
      </c>
      <c r="AW188" s="14" t="s">
        <v>30</v>
      </c>
      <c r="AX188" s="14" t="s">
        <v>73</v>
      </c>
      <c r="AY188" s="187" t="s">
        <v>111</v>
      </c>
    </row>
    <row r="189" s="14" customFormat="1">
      <c r="A189" s="14"/>
      <c r="B189" s="186"/>
      <c r="C189" s="14"/>
      <c r="D189" s="179" t="s">
        <v>124</v>
      </c>
      <c r="E189" s="187" t="s">
        <v>1</v>
      </c>
      <c r="F189" s="188" t="s">
        <v>210</v>
      </c>
      <c r="G189" s="14"/>
      <c r="H189" s="189">
        <v>-0.069000000000000006</v>
      </c>
      <c r="I189" s="190"/>
      <c r="J189" s="14"/>
      <c r="K189" s="14"/>
      <c r="L189" s="186"/>
      <c r="M189" s="191"/>
      <c r="N189" s="192"/>
      <c r="O189" s="192"/>
      <c r="P189" s="192"/>
      <c r="Q189" s="192"/>
      <c r="R189" s="192"/>
      <c r="S189" s="192"/>
      <c r="T189" s="19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187" t="s">
        <v>124</v>
      </c>
      <c r="AU189" s="187" t="s">
        <v>80</v>
      </c>
      <c r="AV189" s="14" t="s">
        <v>80</v>
      </c>
      <c r="AW189" s="14" t="s">
        <v>30</v>
      </c>
      <c r="AX189" s="14" t="s">
        <v>73</v>
      </c>
      <c r="AY189" s="187" t="s">
        <v>111</v>
      </c>
    </row>
    <row r="190" s="15" customFormat="1">
      <c r="A190" s="15"/>
      <c r="B190" s="194"/>
      <c r="C190" s="15"/>
      <c r="D190" s="179" t="s">
        <v>124</v>
      </c>
      <c r="E190" s="195" t="s">
        <v>1</v>
      </c>
      <c r="F190" s="196" t="s">
        <v>127</v>
      </c>
      <c r="G190" s="15"/>
      <c r="H190" s="197">
        <v>0.099000000000000005</v>
      </c>
      <c r="I190" s="198"/>
      <c r="J190" s="15"/>
      <c r="K190" s="15"/>
      <c r="L190" s="194"/>
      <c r="M190" s="199"/>
      <c r="N190" s="200"/>
      <c r="O190" s="200"/>
      <c r="P190" s="200"/>
      <c r="Q190" s="200"/>
      <c r="R190" s="200"/>
      <c r="S190" s="200"/>
      <c r="T190" s="201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195" t="s">
        <v>124</v>
      </c>
      <c r="AU190" s="195" t="s">
        <v>80</v>
      </c>
      <c r="AV190" s="15" t="s">
        <v>118</v>
      </c>
      <c r="AW190" s="15" t="s">
        <v>30</v>
      </c>
      <c r="AX190" s="15" t="s">
        <v>78</v>
      </c>
      <c r="AY190" s="195" t="s">
        <v>111</v>
      </c>
    </row>
    <row r="191" s="2" customFormat="1" ht="24.15" customHeight="1">
      <c r="A191" s="37"/>
      <c r="B191" s="164"/>
      <c r="C191" s="165" t="s">
        <v>211</v>
      </c>
      <c r="D191" s="165" t="s">
        <v>113</v>
      </c>
      <c r="E191" s="166" t="s">
        <v>212</v>
      </c>
      <c r="F191" s="167" t="s">
        <v>213</v>
      </c>
      <c r="G191" s="168" t="s">
        <v>122</v>
      </c>
      <c r="H191" s="169">
        <v>0.17000000000000001</v>
      </c>
      <c r="I191" s="170"/>
      <c r="J191" s="171">
        <f>ROUND(I191*H191,2)</f>
        <v>0</v>
      </c>
      <c r="K191" s="167" t="s">
        <v>117</v>
      </c>
      <c r="L191" s="38"/>
      <c r="M191" s="172" t="s">
        <v>1</v>
      </c>
      <c r="N191" s="173" t="s">
        <v>38</v>
      </c>
      <c r="O191" s="76"/>
      <c r="P191" s="174">
        <f>O191*H191</f>
        <v>0</v>
      </c>
      <c r="Q191" s="174">
        <v>2.004</v>
      </c>
      <c r="R191" s="174">
        <f>Q191*H191</f>
        <v>0.34068000000000004</v>
      </c>
      <c r="S191" s="174">
        <v>0</v>
      </c>
      <c r="T191" s="175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76" t="s">
        <v>118</v>
      </c>
      <c r="AT191" s="176" t="s">
        <v>113</v>
      </c>
      <c r="AU191" s="176" t="s">
        <v>80</v>
      </c>
      <c r="AY191" s="18" t="s">
        <v>111</v>
      </c>
      <c r="BE191" s="177">
        <f>IF(N191="základní",J191,0)</f>
        <v>0</v>
      </c>
      <c r="BF191" s="177">
        <f>IF(N191="snížená",J191,0)</f>
        <v>0</v>
      </c>
      <c r="BG191" s="177">
        <f>IF(N191="zákl. přenesená",J191,0)</f>
        <v>0</v>
      </c>
      <c r="BH191" s="177">
        <f>IF(N191="sníž. přenesená",J191,0)</f>
        <v>0</v>
      </c>
      <c r="BI191" s="177">
        <f>IF(N191="nulová",J191,0)</f>
        <v>0</v>
      </c>
      <c r="BJ191" s="18" t="s">
        <v>78</v>
      </c>
      <c r="BK191" s="177">
        <f>ROUND(I191*H191,2)</f>
        <v>0</v>
      </c>
      <c r="BL191" s="18" t="s">
        <v>118</v>
      </c>
      <c r="BM191" s="176" t="s">
        <v>214</v>
      </c>
    </row>
    <row r="192" s="13" customFormat="1">
      <c r="A192" s="13"/>
      <c r="B192" s="178"/>
      <c r="C192" s="13"/>
      <c r="D192" s="179" t="s">
        <v>124</v>
      </c>
      <c r="E192" s="180" t="s">
        <v>1</v>
      </c>
      <c r="F192" s="181" t="s">
        <v>215</v>
      </c>
      <c r="G192" s="13"/>
      <c r="H192" s="180" t="s">
        <v>1</v>
      </c>
      <c r="I192" s="182"/>
      <c r="J192" s="13"/>
      <c r="K192" s="13"/>
      <c r="L192" s="178"/>
      <c r="M192" s="183"/>
      <c r="N192" s="184"/>
      <c r="O192" s="184"/>
      <c r="P192" s="184"/>
      <c r="Q192" s="184"/>
      <c r="R192" s="184"/>
      <c r="S192" s="184"/>
      <c r="T192" s="18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0" t="s">
        <v>124</v>
      </c>
      <c r="AU192" s="180" t="s">
        <v>80</v>
      </c>
      <c r="AV192" s="13" t="s">
        <v>78</v>
      </c>
      <c r="AW192" s="13" t="s">
        <v>30</v>
      </c>
      <c r="AX192" s="13" t="s">
        <v>73</v>
      </c>
      <c r="AY192" s="180" t="s">
        <v>111</v>
      </c>
    </row>
    <row r="193" s="14" customFormat="1">
      <c r="A193" s="14"/>
      <c r="B193" s="186"/>
      <c r="C193" s="14"/>
      <c r="D193" s="179" t="s">
        <v>124</v>
      </c>
      <c r="E193" s="187" t="s">
        <v>1</v>
      </c>
      <c r="F193" s="188" t="s">
        <v>216</v>
      </c>
      <c r="G193" s="14"/>
      <c r="H193" s="189">
        <v>0.17000000000000001</v>
      </c>
      <c r="I193" s="190"/>
      <c r="J193" s="14"/>
      <c r="K193" s="14"/>
      <c r="L193" s="186"/>
      <c r="M193" s="191"/>
      <c r="N193" s="192"/>
      <c r="O193" s="192"/>
      <c r="P193" s="192"/>
      <c r="Q193" s="192"/>
      <c r="R193" s="192"/>
      <c r="S193" s="192"/>
      <c r="T193" s="19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187" t="s">
        <v>124</v>
      </c>
      <c r="AU193" s="187" t="s">
        <v>80</v>
      </c>
      <c r="AV193" s="14" t="s">
        <v>80</v>
      </c>
      <c r="AW193" s="14" t="s">
        <v>30</v>
      </c>
      <c r="AX193" s="14" t="s">
        <v>73</v>
      </c>
      <c r="AY193" s="187" t="s">
        <v>111</v>
      </c>
    </row>
    <row r="194" s="15" customFormat="1">
      <c r="A194" s="15"/>
      <c r="B194" s="194"/>
      <c r="C194" s="15"/>
      <c r="D194" s="179" t="s">
        <v>124</v>
      </c>
      <c r="E194" s="195" t="s">
        <v>1</v>
      </c>
      <c r="F194" s="196" t="s">
        <v>127</v>
      </c>
      <c r="G194" s="15"/>
      <c r="H194" s="197">
        <v>0.17000000000000001</v>
      </c>
      <c r="I194" s="198"/>
      <c r="J194" s="15"/>
      <c r="K194" s="15"/>
      <c r="L194" s="194"/>
      <c r="M194" s="199"/>
      <c r="N194" s="200"/>
      <c r="O194" s="200"/>
      <c r="P194" s="200"/>
      <c r="Q194" s="200"/>
      <c r="R194" s="200"/>
      <c r="S194" s="200"/>
      <c r="T194" s="201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195" t="s">
        <v>124</v>
      </c>
      <c r="AU194" s="195" t="s">
        <v>80</v>
      </c>
      <c r="AV194" s="15" t="s">
        <v>118</v>
      </c>
      <c r="AW194" s="15" t="s">
        <v>30</v>
      </c>
      <c r="AX194" s="15" t="s">
        <v>78</v>
      </c>
      <c r="AY194" s="195" t="s">
        <v>111</v>
      </c>
    </row>
    <row r="195" s="12" customFormat="1" ht="22.8" customHeight="1">
      <c r="A195" s="12"/>
      <c r="B195" s="151"/>
      <c r="C195" s="12"/>
      <c r="D195" s="152" t="s">
        <v>72</v>
      </c>
      <c r="E195" s="162" t="s">
        <v>155</v>
      </c>
      <c r="F195" s="162" t="s">
        <v>217</v>
      </c>
      <c r="G195" s="12"/>
      <c r="H195" s="12"/>
      <c r="I195" s="154"/>
      <c r="J195" s="163">
        <f>BK195</f>
        <v>0</v>
      </c>
      <c r="K195" s="12"/>
      <c r="L195" s="151"/>
      <c r="M195" s="156"/>
      <c r="N195" s="157"/>
      <c r="O195" s="157"/>
      <c r="P195" s="158">
        <f>SUM(P196:P201)</f>
        <v>0</v>
      </c>
      <c r="Q195" s="157"/>
      <c r="R195" s="158">
        <f>SUM(R196:R201)</f>
        <v>0.43786000000000003</v>
      </c>
      <c r="S195" s="157"/>
      <c r="T195" s="159">
        <f>SUM(T196:T201)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152" t="s">
        <v>78</v>
      </c>
      <c r="AT195" s="160" t="s">
        <v>72</v>
      </c>
      <c r="AU195" s="160" t="s">
        <v>78</v>
      </c>
      <c r="AY195" s="152" t="s">
        <v>111</v>
      </c>
      <c r="BK195" s="161">
        <f>SUM(BK196:BK201)</f>
        <v>0</v>
      </c>
    </row>
    <row r="196" s="2" customFormat="1" ht="33" customHeight="1">
      <c r="A196" s="37"/>
      <c r="B196" s="164"/>
      <c r="C196" s="165" t="s">
        <v>218</v>
      </c>
      <c r="D196" s="165" t="s">
        <v>113</v>
      </c>
      <c r="E196" s="166" t="s">
        <v>219</v>
      </c>
      <c r="F196" s="167" t="s">
        <v>220</v>
      </c>
      <c r="G196" s="168" t="s">
        <v>194</v>
      </c>
      <c r="H196" s="169">
        <v>1</v>
      </c>
      <c r="I196" s="170"/>
      <c r="J196" s="171">
        <f>ROUND(I196*H196,2)</f>
        <v>0</v>
      </c>
      <c r="K196" s="167" t="s">
        <v>117</v>
      </c>
      <c r="L196" s="38"/>
      <c r="M196" s="172" t="s">
        <v>1</v>
      </c>
      <c r="N196" s="173" t="s">
        <v>38</v>
      </c>
      <c r="O196" s="76"/>
      <c r="P196" s="174">
        <f>O196*H196</f>
        <v>0</v>
      </c>
      <c r="Q196" s="174">
        <v>0.43786000000000003</v>
      </c>
      <c r="R196" s="174">
        <f>Q196*H196</f>
        <v>0.43786000000000003</v>
      </c>
      <c r="S196" s="174">
        <v>0</v>
      </c>
      <c r="T196" s="175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76" t="s">
        <v>118</v>
      </c>
      <c r="AT196" s="176" t="s">
        <v>113</v>
      </c>
      <c r="AU196" s="176" t="s">
        <v>80</v>
      </c>
      <c r="AY196" s="18" t="s">
        <v>111</v>
      </c>
      <c r="BE196" s="177">
        <f>IF(N196="základní",J196,0)</f>
        <v>0</v>
      </c>
      <c r="BF196" s="177">
        <f>IF(N196="snížená",J196,0)</f>
        <v>0</v>
      </c>
      <c r="BG196" s="177">
        <f>IF(N196="zákl. přenesená",J196,0)</f>
        <v>0</v>
      </c>
      <c r="BH196" s="177">
        <f>IF(N196="sníž. přenesená",J196,0)</f>
        <v>0</v>
      </c>
      <c r="BI196" s="177">
        <f>IF(N196="nulová",J196,0)</f>
        <v>0</v>
      </c>
      <c r="BJ196" s="18" t="s">
        <v>78</v>
      </c>
      <c r="BK196" s="177">
        <f>ROUND(I196*H196,2)</f>
        <v>0</v>
      </c>
      <c r="BL196" s="18" t="s">
        <v>118</v>
      </c>
      <c r="BM196" s="176" t="s">
        <v>221</v>
      </c>
    </row>
    <row r="197" s="2" customFormat="1" ht="37.8" customHeight="1">
      <c r="A197" s="37"/>
      <c r="B197" s="164"/>
      <c r="C197" s="202" t="s">
        <v>222</v>
      </c>
      <c r="D197" s="202" t="s">
        <v>162</v>
      </c>
      <c r="E197" s="203" t="s">
        <v>223</v>
      </c>
      <c r="F197" s="204" t="s">
        <v>224</v>
      </c>
      <c r="G197" s="205" t="s">
        <v>194</v>
      </c>
      <c r="H197" s="206">
        <v>1</v>
      </c>
      <c r="I197" s="207"/>
      <c r="J197" s="208">
        <f>ROUND(I197*H197,2)</f>
        <v>0</v>
      </c>
      <c r="K197" s="204" t="s">
        <v>1</v>
      </c>
      <c r="L197" s="209"/>
      <c r="M197" s="210" t="s">
        <v>1</v>
      </c>
      <c r="N197" s="211" t="s">
        <v>38</v>
      </c>
      <c r="O197" s="76"/>
      <c r="P197" s="174">
        <f>O197*H197</f>
        <v>0</v>
      </c>
      <c r="Q197" s="174">
        <v>0</v>
      </c>
      <c r="R197" s="174">
        <f>Q197*H197</f>
        <v>0</v>
      </c>
      <c r="S197" s="174">
        <v>0</v>
      </c>
      <c r="T197" s="175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76" t="s">
        <v>155</v>
      </c>
      <c r="AT197" s="176" t="s">
        <v>162</v>
      </c>
      <c r="AU197" s="176" t="s">
        <v>80</v>
      </c>
      <c r="AY197" s="18" t="s">
        <v>111</v>
      </c>
      <c r="BE197" s="177">
        <f>IF(N197="základní",J197,0)</f>
        <v>0</v>
      </c>
      <c r="BF197" s="177">
        <f>IF(N197="snížená",J197,0)</f>
        <v>0</v>
      </c>
      <c r="BG197" s="177">
        <f>IF(N197="zákl. přenesená",J197,0)</f>
        <v>0</v>
      </c>
      <c r="BH197" s="177">
        <f>IF(N197="sníž. přenesená",J197,0)</f>
        <v>0</v>
      </c>
      <c r="BI197" s="177">
        <f>IF(N197="nulová",J197,0)</f>
        <v>0</v>
      </c>
      <c r="BJ197" s="18" t="s">
        <v>78</v>
      </c>
      <c r="BK197" s="177">
        <f>ROUND(I197*H197,2)</f>
        <v>0</v>
      </c>
      <c r="BL197" s="18" t="s">
        <v>118</v>
      </c>
      <c r="BM197" s="176" t="s">
        <v>225</v>
      </c>
    </row>
    <row r="198" s="2" customFormat="1" ht="24.15" customHeight="1">
      <c r="A198" s="37"/>
      <c r="B198" s="164"/>
      <c r="C198" s="165" t="s">
        <v>7</v>
      </c>
      <c r="D198" s="165" t="s">
        <v>113</v>
      </c>
      <c r="E198" s="166" t="s">
        <v>226</v>
      </c>
      <c r="F198" s="167" t="s">
        <v>227</v>
      </c>
      <c r="G198" s="168" t="s">
        <v>122</v>
      </c>
      <c r="H198" s="169">
        <v>2.9569999999999999</v>
      </c>
      <c r="I198" s="170"/>
      <c r="J198" s="171">
        <f>ROUND(I198*H198,2)</f>
        <v>0</v>
      </c>
      <c r="K198" s="167" t="s">
        <v>117</v>
      </c>
      <c r="L198" s="38"/>
      <c r="M198" s="172" t="s">
        <v>1</v>
      </c>
      <c r="N198" s="173" t="s">
        <v>38</v>
      </c>
      <c r="O198" s="76"/>
      <c r="P198" s="174">
        <f>O198*H198</f>
        <v>0</v>
      </c>
      <c r="Q198" s="174">
        <v>0</v>
      </c>
      <c r="R198" s="174">
        <f>Q198*H198</f>
        <v>0</v>
      </c>
      <c r="S198" s="174">
        <v>0</v>
      </c>
      <c r="T198" s="175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176" t="s">
        <v>118</v>
      </c>
      <c r="AT198" s="176" t="s">
        <v>113</v>
      </c>
      <c r="AU198" s="176" t="s">
        <v>80</v>
      </c>
      <c r="AY198" s="18" t="s">
        <v>111</v>
      </c>
      <c r="BE198" s="177">
        <f>IF(N198="základní",J198,0)</f>
        <v>0</v>
      </c>
      <c r="BF198" s="177">
        <f>IF(N198="snížená",J198,0)</f>
        <v>0</v>
      </c>
      <c r="BG198" s="177">
        <f>IF(N198="zákl. přenesená",J198,0)</f>
        <v>0</v>
      </c>
      <c r="BH198" s="177">
        <f>IF(N198="sníž. přenesená",J198,0)</f>
        <v>0</v>
      </c>
      <c r="BI198" s="177">
        <f>IF(N198="nulová",J198,0)</f>
        <v>0</v>
      </c>
      <c r="BJ198" s="18" t="s">
        <v>78</v>
      </c>
      <c r="BK198" s="177">
        <f>ROUND(I198*H198,2)</f>
        <v>0</v>
      </c>
      <c r="BL198" s="18" t="s">
        <v>118</v>
      </c>
      <c r="BM198" s="176" t="s">
        <v>228</v>
      </c>
    </row>
    <row r="199" s="13" customFormat="1">
      <c r="A199" s="13"/>
      <c r="B199" s="178"/>
      <c r="C199" s="13"/>
      <c r="D199" s="179" t="s">
        <v>124</v>
      </c>
      <c r="E199" s="180" t="s">
        <v>1</v>
      </c>
      <c r="F199" s="181" t="s">
        <v>229</v>
      </c>
      <c r="G199" s="13"/>
      <c r="H199" s="180" t="s">
        <v>1</v>
      </c>
      <c r="I199" s="182"/>
      <c r="J199" s="13"/>
      <c r="K199" s="13"/>
      <c r="L199" s="178"/>
      <c r="M199" s="183"/>
      <c r="N199" s="184"/>
      <c r="O199" s="184"/>
      <c r="P199" s="184"/>
      <c r="Q199" s="184"/>
      <c r="R199" s="184"/>
      <c r="S199" s="184"/>
      <c r="T199" s="18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180" t="s">
        <v>124</v>
      </c>
      <c r="AU199" s="180" t="s">
        <v>80</v>
      </c>
      <c r="AV199" s="13" t="s">
        <v>78</v>
      </c>
      <c r="AW199" s="13" t="s">
        <v>30</v>
      </c>
      <c r="AX199" s="13" t="s">
        <v>73</v>
      </c>
      <c r="AY199" s="180" t="s">
        <v>111</v>
      </c>
    </row>
    <row r="200" s="14" customFormat="1">
      <c r="A200" s="14"/>
      <c r="B200" s="186"/>
      <c r="C200" s="14"/>
      <c r="D200" s="179" t="s">
        <v>124</v>
      </c>
      <c r="E200" s="187" t="s">
        <v>1</v>
      </c>
      <c r="F200" s="188" t="s">
        <v>230</v>
      </c>
      <c r="G200" s="14"/>
      <c r="H200" s="189">
        <v>2.9569999999999999</v>
      </c>
      <c r="I200" s="190"/>
      <c r="J200" s="14"/>
      <c r="K200" s="14"/>
      <c r="L200" s="186"/>
      <c r="M200" s="191"/>
      <c r="N200" s="192"/>
      <c r="O200" s="192"/>
      <c r="P200" s="192"/>
      <c r="Q200" s="192"/>
      <c r="R200" s="192"/>
      <c r="S200" s="192"/>
      <c r="T200" s="19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187" t="s">
        <v>124</v>
      </c>
      <c r="AU200" s="187" t="s">
        <v>80</v>
      </c>
      <c r="AV200" s="14" t="s">
        <v>80</v>
      </c>
      <c r="AW200" s="14" t="s">
        <v>30</v>
      </c>
      <c r="AX200" s="14" t="s">
        <v>73</v>
      </c>
      <c r="AY200" s="187" t="s">
        <v>111</v>
      </c>
    </row>
    <row r="201" s="15" customFormat="1">
      <c r="A201" s="15"/>
      <c r="B201" s="194"/>
      <c r="C201" s="15"/>
      <c r="D201" s="179" t="s">
        <v>124</v>
      </c>
      <c r="E201" s="195" t="s">
        <v>1</v>
      </c>
      <c r="F201" s="196" t="s">
        <v>127</v>
      </c>
      <c r="G201" s="15"/>
      <c r="H201" s="197">
        <v>2.9569999999999999</v>
      </c>
      <c r="I201" s="198"/>
      <c r="J201" s="15"/>
      <c r="K201" s="15"/>
      <c r="L201" s="194"/>
      <c r="M201" s="199"/>
      <c r="N201" s="200"/>
      <c r="O201" s="200"/>
      <c r="P201" s="200"/>
      <c r="Q201" s="200"/>
      <c r="R201" s="200"/>
      <c r="S201" s="200"/>
      <c r="T201" s="201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195" t="s">
        <v>124</v>
      </c>
      <c r="AU201" s="195" t="s">
        <v>80</v>
      </c>
      <c r="AV201" s="15" t="s">
        <v>118</v>
      </c>
      <c r="AW201" s="15" t="s">
        <v>30</v>
      </c>
      <c r="AX201" s="15" t="s">
        <v>78</v>
      </c>
      <c r="AY201" s="195" t="s">
        <v>111</v>
      </c>
    </row>
    <row r="202" s="12" customFormat="1" ht="22.8" customHeight="1">
      <c r="A202" s="12"/>
      <c r="B202" s="151"/>
      <c r="C202" s="12"/>
      <c r="D202" s="152" t="s">
        <v>72</v>
      </c>
      <c r="E202" s="162" t="s">
        <v>231</v>
      </c>
      <c r="F202" s="162" t="s">
        <v>232</v>
      </c>
      <c r="G202" s="12"/>
      <c r="H202" s="12"/>
      <c r="I202" s="154"/>
      <c r="J202" s="163">
        <f>BK202</f>
        <v>0</v>
      </c>
      <c r="K202" s="12"/>
      <c r="L202" s="151"/>
      <c r="M202" s="156"/>
      <c r="N202" s="157"/>
      <c r="O202" s="157"/>
      <c r="P202" s="158">
        <f>P203</f>
        <v>0</v>
      </c>
      <c r="Q202" s="157"/>
      <c r="R202" s="158">
        <f>R203</f>
        <v>0</v>
      </c>
      <c r="S202" s="157"/>
      <c r="T202" s="159">
        <f>T203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152" t="s">
        <v>78</v>
      </c>
      <c r="AT202" s="160" t="s">
        <v>72</v>
      </c>
      <c r="AU202" s="160" t="s">
        <v>78</v>
      </c>
      <c r="AY202" s="152" t="s">
        <v>111</v>
      </c>
      <c r="BK202" s="161">
        <f>BK203</f>
        <v>0</v>
      </c>
    </row>
    <row r="203" s="2" customFormat="1" ht="16.5" customHeight="1">
      <c r="A203" s="37"/>
      <c r="B203" s="164"/>
      <c r="C203" s="165" t="s">
        <v>233</v>
      </c>
      <c r="D203" s="165" t="s">
        <v>113</v>
      </c>
      <c r="E203" s="166" t="s">
        <v>234</v>
      </c>
      <c r="F203" s="167" t="s">
        <v>235</v>
      </c>
      <c r="G203" s="168" t="s">
        <v>165</v>
      </c>
      <c r="H203" s="169">
        <v>2.9529999999999998</v>
      </c>
      <c r="I203" s="170"/>
      <c r="J203" s="171">
        <f>ROUND(I203*H203,2)</f>
        <v>0</v>
      </c>
      <c r="K203" s="167" t="s">
        <v>117</v>
      </c>
      <c r="L203" s="38"/>
      <c r="M203" s="172" t="s">
        <v>1</v>
      </c>
      <c r="N203" s="173" t="s">
        <v>38</v>
      </c>
      <c r="O203" s="76"/>
      <c r="P203" s="174">
        <f>O203*H203</f>
        <v>0</v>
      </c>
      <c r="Q203" s="174">
        <v>0</v>
      </c>
      <c r="R203" s="174">
        <f>Q203*H203</f>
        <v>0</v>
      </c>
      <c r="S203" s="174">
        <v>0</v>
      </c>
      <c r="T203" s="175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76" t="s">
        <v>118</v>
      </c>
      <c r="AT203" s="176" t="s">
        <v>113</v>
      </c>
      <c r="AU203" s="176" t="s">
        <v>80</v>
      </c>
      <c r="AY203" s="18" t="s">
        <v>111</v>
      </c>
      <c r="BE203" s="177">
        <f>IF(N203="základní",J203,0)</f>
        <v>0</v>
      </c>
      <c r="BF203" s="177">
        <f>IF(N203="snížená",J203,0)</f>
        <v>0</v>
      </c>
      <c r="BG203" s="177">
        <f>IF(N203="zákl. přenesená",J203,0)</f>
        <v>0</v>
      </c>
      <c r="BH203" s="177">
        <f>IF(N203="sníž. přenesená",J203,0)</f>
        <v>0</v>
      </c>
      <c r="BI203" s="177">
        <f>IF(N203="nulová",J203,0)</f>
        <v>0</v>
      </c>
      <c r="BJ203" s="18" t="s">
        <v>78</v>
      </c>
      <c r="BK203" s="177">
        <f>ROUND(I203*H203,2)</f>
        <v>0</v>
      </c>
      <c r="BL203" s="18" t="s">
        <v>118</v>
      </c>
      <c r="BM203" s="176" t="s">
        <v>236</v>
      </c>
    </row>
    <row r="204" s="12" customFormat="1" ht="25.92" customHeight="1">
      <c r="A204" s="12"/>
      <c r="B204" s="151"/>
      <c r="C204" s="12"/>
      <c r="D204" s="152" t="s">
        <v>72</v>
      </c>
      <c r="E204" s="153" t="s">
        <v>237</v>
      </c>
      <c r="F204" s="153" t="s">
        <v>238</v>
      </c>
      <c r="G204" s="12"/>
      <c r="H204" s="12"/>
      <c r="I204" s="154"/>
      <c r="J204" s="155">
        <f>BK204</f>
        <v>0</v>
      </c>
      <c r="K204" s="12"/>
      <c r="L204" s="151"/>
      <c r="M204" s="156"/>
      <c r="N204" s="157"/>
      <c r="O204" s="157"/>
      <c r="P204" s="158">
        <f>SUM(P205:P208)</f>
        <v>0</v>
      </c>
      <c r="Q204" s="157"/>
      <c r="R204" s="158">
        <f>SUM(R205:R208)</f>
        <v>0</v>
      </c>
      <c r="S204" s="157"/>
      <c r="T204" s="159">
        <f>SUM(T205:T208)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152" t="s">
        <v>118</v>
      </c>
      <c r="AT204" s="160" t="s">
        <v>72</v>
      </c>
      <c r="AU204" s="160" t="s">
        <v>73</v>
      </c>
      <c r="AY204" s="152" t="s">
        <v>111</v>
      </c>
      <c r="BK204" s="161">
        <f>SUM(BK205:BK208)</f>
        <v>0</v>
      </c>
    </row>
    <row r="205" s="2" customFormat="1" ht="16.5" customHeight="1">
      <c r="A205" s="37"/>
      <c r="B205" s="164"/>
      <c r="C205" s="165" t="s">
        <v>239</v>
      </c>
      <c r="D205" s="165" t="s">
        <v>113</v>
      </c>
      <c r="E205" s="166" t="s">
        <v>240</v>
      </c>
      <c r="F205" s="167" t="s">
        <v>241</v>
      </c>
      <c r="G205" s="168" t="s">
        <v>116</v>
      </c>
      <c r="H205" s="169">
        <v>16</v>
      </c>
      <c r="I205" s="170"/>
      <c r="J205" s="171">
        <f>ROUND(I205*H205,2)</f>
        <v>0</v>
      </c>
      <c r="K205" s="167" t="s">
        <v>117</v>
      </c>
      <c r="L205" s="38"/>
      <c r="M205" s="172" t="s">
        <v>1</v>
      </c>
      <c r="N205" s="173" t="s">
        <v>38</v>
      </c>
      <c r="O205" s="76"/>
      <c r="P205" s="174">
        <f>O205*H205</f>
        <v>0</v>
      </c>
      <c r="Q205" s="174">
        <v>0</v>
      </c>
      <c r="R205" s="174">
        <f>Q205*H205</f>
        <v>0</v>
      </c>
      <c r="S205" s="174">
        <v>0</v>
      </c>
      <c r="T205" s="175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76" t="s">
        <v>242</v>
      </c>
      <c r="AT205" s="176" t="s">
        <v>113</v>
      </c>
      <c r="AU205" s="176" t="s">
        <v>78</v>
      </c>
      <c r="AY205" s="18" t="s">
        <v>111</v>
      </c>
      <c r="BE205" s="177">
        <f>IF(N205="základní",J205,0)</f>
        <v>0</v>
      </c>
      <c r="BF205" s="177">
        <f>IF(N205="snížená",J205,0)</f>
        <v>0</v>
      </c>
      <c r="BG205" s="177">
        <f>IF(N205="zákl. přenesená",J205,0)</f>
        <v>0</v>
      </c>
      <c r="BH205" s="177">
        <f>IF(N205="sníž. přenesená",J205,0)</f>
        <v>0</v>
      </c>
      <c r="BI205" s="177">
        <f>IF(N205="nulová",J205,0)</f>
        <v>0</v>
      </c>
      <c r="BJ205" s="18" t="s">
        <v>78</v>
      </c>
      <c r="BK205" s="177">
        <f>ROUND(I205*H205,2)</f>
        <v>0</v>
      </c>
      <c r="BL205" s="18" t="s">
        <v>242</v>
      </c>
      <c r="BM205" s="176" t="s">
        <v>243</v>
      </c>
    </row>
    <row r="206" s="13" customFormat="1">
      <c r="A206" s="13"/>
      <c r="B206" s="178"/>
      <c r="C206" s="13"/>
      <c r="D206" s="179" t="s">
        <v>124</v>
      </c>
      <c r="E206" s="180" t="s">
        <v>1</v>
      </c>
      <c r="F206" s="181" t="s">
        <v>244</v>
      </c>
      <c r="G206" s="13"/>
      <c r="H206" s="180" t="s">
        <v>1</v>
      </c>
      <c r="I206" s="182"/>
      <c r="J206" s="13"/>
      <c r="K206" s="13"/>
      <c r="L206" s="178"/>
      <c r="M206" s="183"/>
      <c r="N206" s="184"/>
      <c r="O206" s="184"/>
      <c r="P206" s="184"/>
      <c r="Q206" s="184"/>
      <c r="R206" s="184"/>
      <c r="S206" s="184"/>
      <c r="T206" s="185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180" t="s">
        <v>124</v>
      </c>
      <c r="AU206" s="180" t="s">
        <v>78</v>
      </c>
      <c r="AV206" s="13" t="s">
        <v>78</v>
      </c>
      <c r="AW206" s="13" t="s">
        <v>30</v>
      </c>
      <c r="AX206" s="13" t="s">
        <v>73</v>
      </c>
      <c r="AY206" s="180" t="s">
        <v>111</v>
      </c>
    </row>
    <row r="207" s="14" customFormat="1">
      <c r="A207" s="14"/>
      <c r="B207" s="186"/>
      <c r="C207" s="14"/>
      <c r="D207" s="179" t="s">
        <v>124</v>
      </c>
      <c r="E207" s="187" t="s">
        <v>1</v>
      </c>
      <c r="F207" s="188" t="s">
        <v>200</v>
      </c>
      <c r="G207" s="14"/>
      <c r="H207" s="189">
        <v>16</v>
      </c>
      <c r="I207" s="190"/>
      <c r="J207" s="14"/>
      <c r="K207" s="14"/>
      <c r="L207" s="186"/>
      <c r="M207" s="191"/>
      <c r="N207" s="192"/>
      <c r="O207" s="192"/>
      <c r="P207" s="192"/>
      <c r="Q207" s="192"/>
      <c r="R207" s="192"/>
      <c r="S207" s="192"/>
      <c r="T207" s="19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187" t="s">
        <v>124</v>
      </c>
      <c r="AU207" s="187" t="s">
        <v>78</v>
      </c>
      <c r="AV207" s="14" t="s">
        <v>80</v>
      </c>
      <c r="AW207" s="14" t="s">
        <v>30</v>
      </c>
      <c r="AX207" s="14" t="s">
        <v>73</v>
      </c>
      <c r="AY207" s="187" t="s">
        <v>111</v>
      </c>
    </row>
    <row r="208" s="15" customFormat="1">
      <c r="A208" s="15"/>
      <c r="B208" s="194"/>
      <c r="C208" s="15"/>
      <c r="D208" s="179" t="s">
        <v>124</v>
      </c>
      <c r="E208" s="195" t="s">
        <v>1</v>
      </c>
      <c r="F208" s="196" t="s">
        <v>127</v>
      </c>
      <c r="G208" s="15"/>
      <c r="H208" s="197">
        <v>16</v>
      </c>
      <c r="I208" s="198"/>
      <c r="J208" s="15"/>
      <c r="K208" s="15"/>
      <c r="L208" s="194"/>
      <c r="M208" s="199"/>
      <c r="N208" s="200"/>
      <c r="O208" s="200"/>
      <c r="P208" s="200"/>
      <c r="Q208" s="200"/>
      <c r="R208" s="200"/>
      <c r="S208" s="200"/>
      <c r="T208" s="201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195" t="s">
        <v>124</v>
      </c>
      <c r="AU208" s="195" t="s">
        <v>78</v>
      </c>
      <c r="AV208" s="15" t="s">
        <v>118</v>
      </c>
      <c r="AW208" s="15" t="s">
        <v>30</v>
      </c>
      <c r="AX208" s="15" t="s">
        <v>78</v>
      </c>
      <c r="AY208" s="195" t="s">
        <v>111</v>
      </c>
    </row>
    <row r="209" s="12" customFormat="1" ht="25.92" customHeight="1">
      <c r="A209" s="12"/>
      <c r="B209" s="151"/>
      <c r="C209" s="12"/>
      <c r="D209" s="152" t="s">
        <v>72</v>
      </c>
      <c r="E209" s="153" t="s">
        <v>245</v>
      </c>
      <c r="F209" s="153" t="s">
        <v>246</v>
      </c>
      <c r="G209" s="12"/>
      <c r="H209" s="12"/>
      <c r="I209" s="154"/>
      <c r="J209" s="155">
        <f>BK209</f>
        <v>0</v>
      </c>
      <c r="K209" s="12"/>
      <c r="L209" s="151"/>
      <c r="M209" s="156"/>
      <c r="N209" s="157"/>
      <c r="O209" s="157"/>
      <c r="P209" s="158">
        <f>P210+P215</f>
        <v>0</v>
      </c>
      <c r="Q209" s="157"/>
      <c r="R209" s="158">
        <f>R210+R215</f>
        <v>0</v>
      </c>
      <c r="S209" s="157"/>
      <c r="T209" s="159">
        <f>T210+T215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152" t="s">
        <v>141</v>
      </c>
      <c r="AT209" s="160" t="s">
        <v>72</v>
      </c>
      <c r="AU209" s="160" t="s">
        <v>73</v>
      </c>
      <c r="AY209" s="152" t="s">
        <v>111</v>
      </c>
      <c r="BK209" s="161">
        <f>BK210+BK215</f>
        <v>0</v>
      </c>
    </row>
    <row r="210" s="12" customFormat="1" ht="22.8" customHeight="1">
      <c r="A210" s="12"/>
      <c r="B210" s="151"/>
      <c r="C210" s="12"/>
      <c r="D210" s="152" t="s">
        <v>72</v>
      </c>
      <c r="E210" s="162" t="s">
        <v>247</v>
      </c>
      <c r="F210" s="162" t="s">
        <v>248</v>
      </c>
      <c r="G210" s="12"/>
      <c r="H210" s="12"/>
      <c r="I210" s="154"/>
      <c r="J210" s="163">
        <f>BK210</f>
        <v>0</v>
      </c>
      <c r="K210" s="12"/>
      <c r="L210" s="151"/>
      <c r="M210" s="156"/>
      <c r="N210" s="157"/>
      <c r="O210" s="157"/>
      <c r="P210" s="158">
        <f>SUM(P211:P214)</f>
        <v>0</v>
      </c>
      <c r="Q210" s="157"/>
      <c r="R210" s="158">
        <f>SUM(R211:R214)</f>
        <v>0</v>
      </c>
      <c r="S210" s="157"/>
      <c r="T210" s="159">
        <f>SUM(T211:T214)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152" t="s">
        <v>141</v>
      </c>
      <c r="AT210" s="160" t="s">
        <v>72</v>
      </c>
      <c r="AU210" s="160" t="s">
        <v>78</v>
      </c>
      <c r="AY210" s="152" t="s">
        <v>111</v>
      </c>
      <c r="BK210" s="161">
        <f>SUM(BK211:BK214)</f>
        <v>0</v>
      </c>
    </row>
    <row r="211" s="2" customFormat="1" ht="16.5" customHeight="1">
      <c r="A211" s="37"/>
      <c r="B211" s="164"/>
      <c r="C211" s="165" t="s">
        <v>249</v>
      </c>
      <c r="D211" s="165" t="s">
        <v>113</v>
      </c>
      <c r="E211" s="166" t="s">
        <v>250</v>
      </c>
      <c r="F211" s="167" t="s">
        <v>248</v>
      </c>
      <c r="G211" s="168" t="s">
        <v>251</v>
      </c>
      <c r="H211" s="169">
        <v>1</v>
      </c>
      <c r="I211" s="170"/>
      <c r="J211" s="171">
        <f>ROUND(I211*H211,2)</f>
        <v>0</v>
      </c>
      <c r="K211" s="167" t="s">
        <v>117</v>
      </c>
      <c r="L211" s="38"/>
      <c r="M211" s="172" t="s">
        <v>1</v>
      </c>
      <c r="N211" s="173" t="s">
        <v>38</v>
      </c>
      <c r="O211" s="76"/>
      <c r="P211" s="174">
        <f>O211*H211</f>
        <v>0</v>
      </c>
      <c r="Q211" s="174">
        <v>0</v>
      </c>
      <c r="R211" s="174">
        <f>Q211*H211</f>
        <v>0</v>
      </c>
      <c r="S211" s="174">
        <v>0</v>
      </c>
      <c r="T211" s="175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76" t="s">
        <v>252</v>
      </c>
      <c r="AT211" s="176" t="s">
        <v>113</v>
      </c>
      <c r="AU211" s="176" t="s">
        <v>80</v>
      </c>
      <c r="AY211" s="18" t="s">
        <v>111</v>
      </c>
      <c r="BE211" s="177">
        <f>IF(N211="základní",J211,0)</f>
        <v>0</v>
      </c>
      <c r="BF211" s="177">
        <f>IF(N211="snížená",J211,0)</f>
        <v>0</v>
      </c>
      <c r="BG211" s="177">
        <f>IF(N211="zákl. přenesená",J211,0)</f>
        <v>0</v>
      </c>
      <c r="BH211" s="177">
        <f>IF(N211="sníž. přenesená",J211,0)</f>
        <v>0</v>
      </c>
      <c r="BI211" s="177">
        <f>IF(N211="nulová",J211,0)</f>
        <v>0</v>
      </c>
      <c r="BJ211" s="18" t="s">
        <v>78</v>
      </c>
      <c r="BK211" s="177">
        <f>ROUND(I211*H211,2)</f>
        <v>0</v>
      </c>
      <c r="BL211" s="18" t="s">
        <v>252</v>
      </c>
      <c r="BM211" s="176" t="s">
        <v>253</v>
      </c>
    </row>
    <row r="212" s="13" customFormat="1">
      <c r="A212" s="13"/>
      <c r="B212" s="178"/>
      <c r="C212" s="13"/>
      <c r="D212" s="179" t="s">
        <v>124</v>
      </c>
      <c r="E212" s="180" t="s">
        <v>1</v>
      </c>
      <c r="F212" s="181" t="s">
        <v>254</v>
      </c>
      <c r="G212" s="13"/>
      <c r="H212" s="180" t="s">
        <v>1</v>
      </c>
      <c r="I212" s="182"/>
      <c r="J212" s="13"/>
      <c r="K212" s="13"/>
      <c r="L212" s="178"/>
      <c r="M212" s="183"/>
      <c r="N212" s="184"/>
      <c r="O212" s="184"/>
      <c r="P212" s="184"/>
      <c r="Q212" s="184"/>
      <c r="R212" s="184"/>
      <c r="S212" s="184"/>
      <c r="T212" s="18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180" t="s">
        <v>124</v>
      </c>
      <c r="AU212" s="180" t="s">
        <v>80</v>
      </c>
      <c r="AV212" s="13" t="s">
        <v>78</v>
      </c>
      <c r="AW212" s="13" t="s">
        <v>30</v>
      </c>
      <c r="AX212" s="13" t="s">
        <v>73</v>
      </c>
      <c r="AY212" s="180" t="s">
        <v>111</v>
      </c>
    </row>
    <row r="213" s="14" customFormat="1">
      <c r="A213" s="14"/>
      <c r="B213" s="186"/>
      <c r="C213" s="14"/>
      <c r="D213" s="179" t="s">
        <v>124</v>
      </c>
      <c r="E213" s="187" t="s">
        <v>1</v>
      </c>
      <c r="F213" s="188" t="s">
        <v>78</v>
      </c>
      <c r="G213" s="14"/>
      <c r="H213" s="189">
        <v>1</v>
      </c>
      <c r="I213" s="190"/>
      <c r="J213" s="14"/>
      <c r="K213" s="14"/>
      <c r="L213" s="186"/>
      <c r="M213" s="191"/>
      <c r="N213" s="192"/>
      <c r="O213" s="192"/>
      <c r="P213" s="192"/>
      <c r="Q213" s="192"/>
      <c r="R213" s="192"/>
      <c r="S213" s="192"/>
      <c r="T213" s="19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187" t="s">
        <v>124</v>
      </c>
      <c r="AU213" s="187" t="s">
        <v>80</v>
      </c>
      <c r="AV213" s="14" t="s">
        <v>80</v>
      </c>
      <c r="AW213" s="14" t="s">
        <v>30</v>
      </c>
      <c r="AX213" s="14" t="s">
        <v>73</v>
      </c>
      <c r="AY213" s="187" t="s">
        <v>111</v>
      </c>
    </row>
    <row r="214" s="15" customFormat="1">
      <c r="A214" s="15"/>
      <c r="B214" s="194"/>
      <c r="C214" s="15"/>
      <c r="D214" s="179" t="s">
        <v>124</v>
      </c>
      <c r="E214" s="195" t="s">
        <v>1</v>
      </c>
      <c r="F214" s="196" t="s">
        <v>127</v>
      </c>
      <c r="G214" s="15"/>
      <c r="H214" s="197">
        <v>1</v>
      </c>
      <c r="I214" s="198"/>
      <c r="J214" s="15"/>
      <c r="K214" s="15"/>
      <c r="L214" s="194"/>
      <c r="M214" s="199"/>
      <c r="N214" s="200"/>
      <c r="O214" s="200"/>
      <c r="P214" s="200"/>
      <c r="Q214" s="200"/>
      <c r="R214" s="200"/>
      <c r="S214" s="200"/>
      <c r="T214" s="201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195" t="s">
        <v>124</v>
      </c>
      <c r="AU214" s="195" t="s">
        <v>80</v>
      </c>
      <c r="AV214" s="15" t="s">
        <v>118</v>
      </c>
      <c r="AW214" s="15" t="s">
        <v>30</v>
      </c>
      <c r="AX214" s="15" t="s">
        <v>78</v>
      </c>
      <c r="AY214" s="195" t="s">
        <v>111</v>
      </c>
    </row>
    <row r="215" s="12" customFormat="1" ht="22.8" customHeight="1">
      <c r="A215" s="12"/>
      <c r="B215" s="151"/>
      <c r="C215" s="12"/>
      <c r="D215" s="152" t="s">
        <v>72</v>
      </c>
      <c r="E215" s="162" t="s">
        <v>255</v>
      </c>
      <c r="F215" s="162" t="s">
        <v>256</v>
      </c>
      <c r="G215" s="12"/>
      <c r="H215" s="12"/>
      <c r="I215" s="154"/>
      <c r="J215" s="163">
        <f>BK215</f>
        <v>0</v>
      </c>
      <c r="K215" s="12"/>
      <c r="L215" s="151"/>
      <c r="M215" s="156"/>
      <c r="N215" s="157"/>
      <c r="O215" s="157"/>
      <c r="P215" s="158">
        <f>SUM(P216:P219)</f>
        <v>0</v>
      </c>
      <c r="Q215" s="157"/>
      <c r="R215" s="158">
        <f>SUM(R216:R219)</f>
        <v>0</v>
      </c>
      <c r="S215" s="157"/>
      <c r="T215" s="159">
        <f>SUM(T216:T219)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152" t="s">
        <v>141</v>
      </c>
      <c r="AT215" s="160" t="s">
        <v>72</v>
      </c>
      <c r="AU215" s="160" t="s">
        <v>78</v>
      </c>
      <c r="AY215" s="152" t="s">
        <v>111</v>
      </c>
      <c r="BK215" s="161">
        <f>SUM(BK216:BK219)</f>
        <v>0</v>
      </c>
    </row>
    <row r="216" s="2" customFormat="1" ht="16.5" customHeight="1">
      <c r="A216" s="37"/>
      <c r="B216" s="164"/>
      <c r="C216" s="165" t="s">
        <v>257</v>
      </c>
      <c r="D216" s="165" t="s">
        <v>113</v>
      </c>
      <c r="E216" s="166" t="s">
        <v>258</v>
      </c>
      <c r="F216" s="167" t="s">
        <v>256</v>
      </c>
      <c r="G216" s="168" t="s">
        <v>194</v>
      </c>
      <c r="H216" s="169">
        <v>1</v>
      </c>
      <c r="I216" s="170"/>
      <c r="J216" s="171">
        <f>ROUND(I216*H216,2)</f>
        <v>0</v>
      </c>
      <c r="K216" s="167" t="s">
        <v>117</v>
      </c>
      <c r="L216" s="38"/>
      <c r="M216" s="172" t="s">
        <v>1</v>
      </c>
      <c r="N216" s="173" t="s">
        <v>38</v>
      </c>
      <c r="O216" s="76"/>
      <c r="P216" s="174">
        <f>O216*H216</f>
        <v>0</v>
      </c>
      <c r="Q216" s="174">
        <v>0</v>
      </c>
      <c r="R216" s="174">
        <f>Q216*H216</f>
        <v>0</v>
      </c>
      <c r="S216" s="174">
        <v>0</v>
      </c>
      <c r="T216" s="175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176" t="s">
        <v>252</v>
      </c>
      <c r="AT216" s="176" t="s">
        <v>113</v>
      </c>
      <c r="AU216" s="176" t="s">
        <v>80</v>
      </c>
      <c r="AY216" s="18" t="s">
        <v>111</v>
      </c>
      <c r="BE216" s="177">
        <f>IF(N216="základní",J216,0)</f>
        <v>0</v>
      </c>
      <c r="BF216" s="177">
        <f>IF(N216="snížená",J216,0)</f>
        <v>0</v>
      </c>
      <c r="BG216" s="177">
        <f>IF(N216="zákl. přenesená",J216,0)</f>
        <v>0</v>
      </c>
      <c r="BH216" s="177">
        <f>IF(N216="sníž. přenesená",J216,0)</f>
        <v>0</v>
      </c>
      <c r="BI216" s="177">
        <f>IF(N216="nulová",J216,0)</f>
        <v>0</v>
      </c>
      <c r="BJ216" s="18" t="s">
        <v>78</v>
      </c>
      <c r="BK216" s="177">
        <f>ROUND(I216*H216,2)</f>
        <v>0</v>
      </c>
      <c r="BL216" s="18" t="s">
        <v>252</v>
      </c>
      <c r="BM216" s="176" t="s">
        <v>259</v>
      </c>
    </row>
    <row r="217" s="13" customFormat="1">
      <c r="A217" s="13"/>
      <c r="B217" s="178"/>
      <c r="C217" s="13"/>
      <c r="D217" s="179" t="s">
        <v>124</v>
      </c>
      <c r="E217" s="180" t="s">
        <v>1</v>
      </c>
      <c r="F217" s="181" t="s">
        <v>260</v>
      </c>
      <c r="G217" s="13"/>
      <c r="H217" s="180" t="s">
        <v>1</v>
      </c>
      <c r="I217" s="182"/>
      <c r="J217" s="13"/>
      <c r="K217" s="13"/>
      <c r="L217" s="178"/>
      <c r="M217" s="183"/>
      <c r="N217" s="184"/>
      <c r="O217" s="184"/>
      <c r="P217" s="184"/>
      <c r="Q217" s="184"/>
      <c r="R217" s="184"/>
      <c r="S217" s="184"/>
      <c r="T217" s="18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180" t="s">
        <v>124</v>
      </c>
      <c r="AU217" s="180" t="s">
        <v>80</v>
      </c>
      <c r="AV217" s="13" t="s">
        <v>78</v>
      </c>
      <c r="AW217" s="13" t="s">
        <v>30</v>
      </c>
      <c r="AX217" s="13" t="s">
        <v>73</v>
      </c>
      <c r="AY217" s="180" t="s">
        <v>111</v>
      </c>
    </row>
    <row r="218" s="14" customFormat="1">
      <c r="A218" s="14"/>
      <c r="B218" s="186"/>
      <c r="C218" s="14"/>
      <c r="D218" s="179" t="s">
        <v>124</v>
      </c>
      <c r="E218" s="187" t="s">
        <v>1</v>
      </c>
      <c r="F218" s="188" t="s">
        <v>78</v>
      </c>
      <c r="G218" s="14"/>
      <c r="H218" s="189">
        <v>1</v>
      </c>
      <c r="I218" s="190"/>
      <c r="J218" s="14"/>
      <c r="K218" s="14"/>
      <c r="L218" s="186"/>
      <c r="M218" s="191"/>
      <c r="N218" s="192"/>
      <c r="O218" s="192"/>
      <c r="P218" s="192"/>
      <c r="Q218" s="192"/>
      <c r="R218" s="192"/>
      <c r="S218" s="192"/>
      <c r="T218" s="19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187" t="s">
        <v>124</v>
      </c>
      <c r="AU218" s="187" t="s">
        <v>80</v>
      </c>
      <c r="AV218" s="14" t="s">
        <v>80</v>
      </c>
      <c r="AW218" s="14" t="s">
        <v>30</v>
      </c>
      <c r="AX218" s="14" t="s">
        <v>73</v>
      </c>
      <c r="AY218" s="187" t="s">
        <v>111</v>
      </c>
    </row>
    <row r="219" s="15" customFormat="1">
      <c r="A219" s="15"/>
      <c r="B219" s="194"/>
      <c r="C219" s="15"/>
      <c r="D219" s="179" t="s">
        <v>124</v>
      </c>
      <c r="E219" s="195" t="s">
        <v>1</v>
      </c>
      <c r="F219" s="196" t="s">
        <v>127</v>
      </c>
      <c r="G219" s="15"/>
      <c r="H219" s="197">
        <v>1</v>
      </c>
      <c r="I219" s="198"/>
      <c r="J219" s="15"/>
      <c r="K219" s="15"/>
      <c r="L219" s="194"/>
      <c r="M219" s="212"/>
      <c r="N219" s="213"/>
      <c r="O219" s="213"/>
      <c r="P219" s="213"/>
      <c r="Q219" s="213"/>
      <c r="R219" s="213"/>
      <c r="S219" s="213"/>
      <c r="T219" s="214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195" t="s">
        <v>124</v>
      </c>
      <c r="AU219" s="195" t="s">
        <v>80</v>
      </c>
      <c r="AV219" s="15" t="s">
        <v>118</v>
      </c>
      <c r="AW219" s="15" t="s">
        <v>30</v>
      </c>
      <c r="AX219" s="15" t="s">
        <v>78</v>
      </c>
      <c r="AY219" s="195" t="s">
        <v>111</v>
      </c>
    </row>
    <row r="220" s="2" customFormat="1" ht="6.96" customHeight="1">
      <c r="A220" s="37"/>
      <c r="B220" s="59"/>
      <c r="C220" s="60"/>
      <c r="D220" s="60"/>
      <c r="E220" s="60"/>
      <c r="F220" s="60"/>
      <c r="G220" s="60"/>
      <c r="H220" s="60"/>
      <c r="I220" s="60"/>
      <c r="J220" s="60"/>
      <c r="K220" s="60"/>
      <c r="L220" s="38"/>
      <c r="M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</row>
  </sheetData>
  <autoFilter ref="C120:K219"/>
  <mergeCells count="6">
    <mergeCell ref="E7:H7"/>
    <mergeCell ref="E16:H16"/>
    <mergeCell ref="E25:H25"/>
    <mergeCell ref="E85:H85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DESKTOP-MARTIN\Martin</dc:creator>
  <cp:lastModifiedBy>DESKTOP-MARTIN\Martin</cp:lastModifiedBy>
  <dcterms:created xsi:type="dcterms:W3CDTF">2026-09-10T17:03:55Z</dcterms:created>
  <dcterms:modified xsi:type="dcterms:W3CDTF">2026-09-10T17:03:57Z</dcterms:modified>
</cp:coreProperties>
</file>